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daliza.baez\Desktop\PRESUPUESTO 2025\"/>
    </mc:Choice>
  </mc:AlternateContent>
  <xr:revisionPtr revIDLastSave="0" documentId="13_ncr:1_{F9324E1C-DDE6-4119-B8FE-D5D9963125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0" sheetId="4" r:id="rId1"/>
  </sheets>
  <definedNames>
    <definedName name="_xlnm.Print_Area" localSheetId="0">'100'!$A$1:$D$197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4" l="1"/>
  <c r="C77" i="4"/>
  <c r="C73" i="4"/>
  <c r="C72" i="4"/>
  <c r="C97" i="4"/>
  <c r="C79" i="4"/>
  <c r="C75" i="4"/>
  <c r="C35" i="4"/>
  <c r="C9" i="4"/>
  <c r="C134" i="4"/>
  <c r="C106" i="4"/>
  <c r="C142" i="4"/>
  <c r="C139" i="4"/>
  <c r="C29" i="4"/>
  <c r="C21" i="4"/>
  <c r="C121" i="4"/>
  <c r="C100" i="4"/>
  <c r="C99" i="4" s="1"/>
  <c r="C96" i="4"/>
  <c r="C93" i="4"/>
  <c r="C91" i="4"/>
  <c r="C89" i="4" s="1"/>
  <c r="C90" i="4"/>
  <c r="C86" i="4"/>
  <c r="C85" i="4" s="1"/>
  <c r="C80" i="4"/>
  <c r="C57" i="4"/>
  <c r="C54" i="4" s="1"/>
  <c r="C56" i="4"/>
  <c r="C53" i="4"/>
  <c r="C51" i="4"/>
  <c r="C46" i="4"/>
  <c r="C44" i="4" s="1"/>
  <c r="C45" i="4"/>
  <c r="C38" i="4"/>
  <c r="C37" i="4"/>
  <c r="C122" i="4"/>
  <c r="C120" i="4"/>
  <c r="C64" i="4"/>
  <c r="C102" i="4"/>
  <c r="C47" i="4"/>
  <c r="C41" i="4"/>
  <c r="C27" i="4"/>
  <c r="C81" i="4"/>
  <c r="C129" i="4"/>
  <c r="C36" i="4"/>
  <c r="C131" i="4"/>
  <c r="D180" i="4"/>
  <c r="B180" i="4"/>
  <c r="D169" i="4"/>
  <c r="B133" i="4"/>
  <c r="B131" i="4"/>
  <c r="B129" i="4"/>
  <c r="B119" i="4"/>
  <c r="B106" i="4"/>
  <c r="B102" i="4"/>
  <c r="B99" i="4"/>
  <c r="B97" i="4"/>
  <c r="B92" i="4"/>
  <c r="B89" i="4"/>
  <c r="B85" i="4"/>
  <c r="B81" i="4"/>
  <c r="B70" i="4"/>
  <c r="B64" i="4"/>
  <c r="B44" i="4"/>
  <c r="B41" i="4"/>
  <c r="B29" i="4"/>
  <c r="B27" i="4"/>
  <c r="B21" i="4"/>
  <c r="C8" i="4" l="1"/>
  <c r="B128" i="4"/>
  <c r="C119" i="4"/>
  <c r="C133" i="4"/>
  <c r="C128" i="4"/>
  <c r="C34" i="4"/>
  <c r="C50" i="4"/>
  <c r="C92" i="4"/>
  <c r="B8" i="4"/>
  <c r="B84" i="4"/>
  <c r="C70" i="4"/>
  <c r="C33" i="4" l="1"/>
  <c r="C84" i="4"/>
  <c r="C169" i="4" s="1"/>
  <c r="C180" i="4" s="1"/>
</calcChain>
</file>

<file path=xl/sharedStrings.xml><?xml version="1.0" encoding="utf-8"?>
<sst xmlns="http://schemas.openxmlformats.org/spreadsheetml/2006/main" count="191" uniqueCount="182">
  <si>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</si>
  <si>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</si>
  <si>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</si>
  <si>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</si>
  <si>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</si>
  <si>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</si>
  <si>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</si>
  <si>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</si>
  <si>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</si>
  <si>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</si>
  <si>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</si>
  <si>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</si>
  <si>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</si>
  <si>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</si>
  <si>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</si>
  <si>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</si>
  <si>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</si>
  <si>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</si>
  <si>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</si>
  <si>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</si>
  <si>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</si>
  <si>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</si>
  <si>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</si>
  <si>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</si>
  <si>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</si>
  <si>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</si>
  <si>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</si>
  <si>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</si>
  <si>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</si>
  <si>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</si>
  <si>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</si>
  <si>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</si>
  <si>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</si>
  <si>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</si>
  <si>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</si>
  <si>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</si>
  <si>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</si>
  <si>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</si>
  <si>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</si>
  <si>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</si>
  <si>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</si>
  <si>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</si>
  <si>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</si>
  <si>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</si>
  <si>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</si>
  <si>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</si>
  <si>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</si>
  <si>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</si>
  <si>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</si>
  <si>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</si>
  <si>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</si>
  <si>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</si>
  <si>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</si>
  <si>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</si>
  <si>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</si>
  <si>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</si>
  <si>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</si>
  <si>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</si>
  <si>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</si>
  <si>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</si>
  <si>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</si>
  <si>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Industria y Comercio y MYPIMES</t>
  </si>
  <si>
    <t>Instituto Nacional de Proteccion de los Derechos del Consumidor</t>
  </si>
  <si>
    <t>Fuente: Departamento Financiero/Division Presupuesto</t>
  </si>
  <si>
    <t>______________________</t>
  </si>
  <si>
    <t>2.1.1.2.05 PERIODO PROBATORIO</t>
  </si>
  <si>
    <t>2.1.1.4.01 SUELDO No. 13</t>
  </si>
  <si>
    <t>2.1.1.5.03 PRESTACION LABORAL POR DESVINCULACION</t>
  </si>
  <si>
    <t>2.1.1.5.04 PRESTACION POR VACACIONES NO DISFRUTADAS</t>
  </si>
  <si>
    <t>2.1.2.2.04 PRIMA DE TRANSPORTE</t>
  </si>
  <si>
    <t>2.1.2.2.06 INCENTIVO POR RENDIMIENTO INDIVIDUAL</t>
  </si>
  <si>
    <t>2.1.3.1.01 DIETAS EN EL PAIS</t>
  </si>
  <si>
    <t>2.1.5.2.01 CONTRIBUCIONES AL SEGURO DE PENSIONES</t>
  </si>
  <si>
    <t>2.1.5.3.01 CONTRIBUCIONES AL SEGURO POR RIESGO LABORAL</t>
  </si>
  <si>
    <t>2.2.1.3.01 TELEFONO LOCAL</t>
  </si>
  <si>
    <t>2.2.1.6.01 ENERGIA ELECTRICA</t>
  </si>
  <si>
    <t>2.2.1.7.01 AGUA</t>
  </si>
  <si>
    <t>2.2.1.8.01 RECOLECCION DE RESIDUOS SOLIDOS</t>
  </si>
  <si>
    <t>2.2.2.1.01 PUBLICIDAD Y PROPAGANDA</t>
  </si>
  <si>
    <t>2.2.3.1.01 VIATICOS DENTRO DEL PAIS</t>
  </si>
  <si>
    <t>2.2.3.2.01 VIATICOS FUERA DEL PAIS</t>
  </si>
  <si>
    <t>2.2.4.4.01 PEAJE</t>
  </si>
  <si>
    <t>2.2.5.1.01 ALQUILERES Y RENTAS DE EDIFICIOS Y LOCALES</t>
  </si>
  <si>
    <t>2.2.6.1.01 SEGUROS DE BIENES INMUEBLES E INFRAESTRUCTURA</t>
  </si>
  <si>
    <t>2.2.6.2.01 SEGURO DE BIENES MUEBLES</t>
  </si>
  <si>
    <t>2.2.7.2.06 MANTENIMIENTO Y REPARACION DE EQUIPOS DE TRANSPORTE, TRACCION Y ELEVACION</t>
  </si>
  <si>
    <t>2.2.8.5.01 FUMIGACION</t>
  </si>
  <si>
    <t>2.2.8.5.02 LAVANDERIA</t>
  </si>
  <si>
    <t>2.2.8.5.03 LIMPIEZA E HIGIENE</t>
  </si>
  <si>
    <t>2.2.8.7.02 SERVICIOS JURIDICOS</t>
  </si>
  <si>
    <t>2.2.8.7.04 SERVICIOS DE CAPACITACION</t>
  </si>
  <si>
    <t>2.2.8.7.06 OTROS SERVICIOS TECNICOS PROFESIONALES</t>
  </si>
  <si>
    <t>2.2.9.2.01 SERVICIOS DE ALIMENTACION</t>
  </si>
  <si>
    <t>2.3.1.1.01 ALIMENTOS Y BEBIDAS PARA PERSONAS</t>
  </si>
  <si>
    <t>2.3.2.2.01 ACABADOS TEXTILES</t>
  </si>
  <si>
    <t>2.3.2.3.01 PRENDAS Y ACCESORIOS DE VESTIR</t>
  </si>
  <si>
    <t>2.3.3.1.01 PAPEL DE ESCRITORIO</t>
  </si>
  <si>
    <t>2.3.3.4.01 LIBROS, REVISTAS Y PERIODICOS</t>
  </si>
  <si>
    <t>2.3.5.3.01 LLANTAS Y NEUMATICOS</t>
  </si>
  <si>
    <t>2.3.6.2.01 PRODUCTOS DE VIDRIO</t>
  </si>
  <si>
    <t>2.3.7.1.01 GASOLINA</t>
  </si>
  <si>
    <t>2.3.7.1.02 GASOIL</t>
  </si>
  <si>
    <t>2.3.7.1.04 GAS GLP</t>
  </si>
  <si>
    <t>2.3.7.1.05 ACEITES Y GRASAS</t>
  </si>
  <si>
    <t>2.3.7.1.06 LUBRICANTES</t>
  </si>
  <si>
    <t>2.3.9.1.01 MATERIAL PARA LIMPIEZA</t>
  </si>
  <si>
    <t>2.3.9.2.01 UTILES DE ESCRITORIO, OFICINA E INFORMATICA</t>
  </si>
  <si>
    <t>2.3.9.5.01 UTILES DE COCINA Y COMEDOR</t>
  </si>
  <si>
    <t>2.3.9.6.01 PRODUCTOS ELECTRICOS Y AFINES</t>
  </si>
  <si>
    <t>2.3.9.9.01 PRODUCTOS Y UTILES VARIOS N.I.P.</t>
  </si>
  <si>
    <t>2.6.1.1.01 MUEBLES, EQUIPOS DE OFICINA Y ESTANTERIA</t>
  </si>
  <si>
    <t>2.6.1.3.01 EQUIPOS DE TECNOLOGIA DE LA INFORMACION Y COMUNICACION</t>
  </si>
  <si>
    <t>2.6.1.4.01 ELECTRODOMESTICOS</t>
  </si>
  <si>
    <t>2.6.5.4.01 SISTEMAS Y EQUIPOS DE AIRE ACONDICIONADO, CALEFACCION Y REFRIGERACION INDUSTRIAL</t>
  </si>
  <si>
    <t>2.6.5.5.01 EQUIPOS DE COMUNICACION, TELECOMUNICACIONES Y SEÑALAMIENTO</t>
  </si>
  <si>
    <t>2.6.5.6.01 EQUIPOS DE GENERACION ELECTRICA</t>
  </si>
  <si>
    <t>2.6.5.8.01 OTROS EQUIPOS</t>
  </si>
  <si>
    <t>2.6.8.3.01 PROGRAMAS DE INFORMATICA</t>
  </si>
  <si>
    <t>2.6.8.8.01 LICENCIAS INFORMATICAS</t>
  </si>
  <si>
    <t>2.4.7.2.01 TRANSFERENCIAS CORRIENTES A ORGANISMOS INTERNACIONALES</t>
  </si>
  <si>
    <t>2.2.5.9.01 LICENCIAS INFORMATICAS</t>
  </si>
  <si>
    <t>2.3.1.3.03 PRODUCTOS FORESTALES</t>
  </si>
  <si>
    <t>2.3.3.2.01 PRODUCTOS DE PAPEL Y CARTON</t>
  </si>
  <si>
    <t>2.3.6.3.06 PRODUCTOS METALICOS</t>
  </si>
  <si>
    <t>2.2.6.3.01 SEGURO DE PERSONAS</t>
  </si>
  <si>
    <t>2.2.5.3.02 ALQUILER DE EQUIPOS DE TECNOLOGIA Y ALMACENAMIENTO DE DATOS</t>
  </si>
  <si>
    <t>Total Devengado</t>
  </si>
  <si>
    <t xml:space="preserve">Se refiere al presupuesto aprobado en la Ley de Presupuesto General del Estado. </t>
  </si>
  <si>
    <t xml:space="preserve">PRESUPUESTO MODIFICADO: </t>
  </si>
  <si>
    <t xml:space="preserve">Se refiere al presupuesto aprobado en caso de que el Congreso Nacional apruebe un presupuesto complementario. </t>
  </si>
  <si>
    <t xml:space="preserve">PRESUPUESTO APROBADO: </t>
  </si>
  <si>
    <t>TOTAL DEVENGADO :</t>
  </si>
  <si>
    <t xml:space="preserve">Son los recursos financieros que surgen con la obligaciòn de pago por la recepciòn de conformidad de obras y bienes oportunamente contratados o, en los casos de gastos sin contrapresentaciòn, por haberse cumplido los requisitos administrativos dispuestos por el reglamaneto de la presente Ley. </t>
  </si>
  <si>
    <r>
      <rPr>
        <b/>
        <sz val="14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</t>
    </r>
  </si>
  <si>
    <t>2.1.1.2.08 EMPLEADOS TEMPORALES</t>
  </si>
  <si>
    <t>2.1.1.2.11 INTERINATO</t>
  </si>
  <si>
    <t>2.1.5.1.01 CONTRIBUCIONES AL SEGURO  DE SALUD</t>
  </si>
  <si>
    <t>2.2.2.2.01 IMPRESION, ENCUADERNACION Y ROTULACIÓN</t>
  </si>
  <si>
    <t>2.2.4.1.01 PASAJES Y GASTOS DE TRANSPORTE</t>
  </si>
  <si>
    <t>2.2.8.2.01 COMISIONES DE GASTOS</t>
  </si>
  <si>
    <t>2.3.7.2.06 PINTURAS, LACAS, BARNICES, DILUYENTES Y ABSORBENTES PARA PINTURAS</t>
  </si>
  <si>
    <t>2.1.1.3.01 SUELDO PERSONAL FIJO EN TRAMITE DE PENSIONES</t>
  </si>
  <si>
    <t>2.1.2.2.05 COMPENSACION SERVICIOS DE SEGURIDAD</t>
  </si>
  <si>
    <t>2.1.2.2.10 COMPENSACION POR CUMPLIMIENTO DE INDICADORES DEL MAP</t>
  </si>
  <si>
    <t>2.1.1.1.01 SUELDOS EMPLEADOS FIJOS</t>
  </si>
  <si>
    <t>2.1.2.2.09 BONO POR DESEMPEÑO A SERVIDORES DE CARRERA</t>
  </si>
  <si>
    <t xml:space="preserve">                    Licda. Katy Tavarez</t>
  </si>
  <si>
    <t xml:space="preserve">                 Enc. Dpto. Financiero</t>
  </si>
  <si>
    <t xml:space="preserve">2.1.1.5.04 PROPORCIÓN DE VACACIONES NO DISFRUTADAS </t>
  </si>
  <si>
    <t>2.4.1.6.01 TRANSFERENCIA CORRIENTES PROGRAMADAS A ASOCIACIONES SIN FINES DE LUCRO</t>
  </si>
  <si>
    <t xml:space="preserve"> Licda. Odaliza Báez</t>
  </si>
  <si>
    <t>Analista de Presupuesto</t>
  </si>
  <si>
    <t xml:space="preserve">2.2.1.4.01 TELEFAX Y CORREOS </t>
  </si>
  <si>
    <t xml:space="preserve">2.2.7.1.01 OBRAS MENORES EN EDIFICACIONES </t>
  </si>
  <si>
    <t xml:space="preserve">2.1.1.2.03 SUPLENCIA </t>
  </si>
  <si>
    <t xml:space="preserve">2.2.1.5.01 SERVICIO DE INTERNET Y TELEVISION POR CABLE </t>
  </si>
  <si>
    <t xml:space="preserve">2.2.8.7.05 SERVICIOS DE INFORMATICA Y SISTEMA COMPUTARIZADO  </t>
  </si>
  <si>
    <t xml:space="preserve">2.2.8.7.03 SERVICIOS DE CONTABILIDAD Y AUDITORIA </t>
  </si>
  <si>
    <t xml:space="preserve">2.6.1.9.01 OTROS MOBILIARIOS Y EQUIPOS NO IDENTIFICADOS PRECEDENTEMENTE </t>
  </si>
  <si>
    <t xml:space="preserve">2.2.7.2.02 MANTENIMIENTO Y REPARACION DE EQUIPOS TECNOLOGIA E INFORMACION </t>
  </si>
  <si>
    <t xml:space="preserve">2.2.7.2.07 MANTENIMIENTO Y REPARACION DE EQUIPOS INDUSTRIALES Y PRODUCCION </t>
  </si>
  <si>
    <t xml:space="preserve">2.2.7.2.08 SERVICIO DE MANTENIMIENTO, REPARACION, DESMONTE E INSTALACION </t>
  </si>
  <si>
    <t xml:space="preserve">2.2.8.1.01 GASTOS JUDICIALES </t>
  </si>
  <si>
    <t>2.2.9.2.03 SERVICIOS DE CATERING</t>
  </si>
  <si>
    <t>2.3.1.3.01 PRODUCTO PECUARIO</t>
  </si>
  <si>
    <t xml:space="preserve">2.3.3.3.01 PRODUCTOS DE ARTES GRAFICAS </t>
  </si>
  <si>
    <t xml:space="preserve">2.3.4- PRODUCTOS FARMACEUTICOS </t>
  </si>
  <si>
    <t>2.3.4.1.01 PRODUCTOS MEDICINALES PARA USO HUMANO</t>
  </si>
  <si>
    <t>2.3.5.5.01 PLASTICO</t>
  </si>
  <si>
    <t xml:space="preserve">2.3.6.1.01 PRODUCTO DE CEMENTO </t>
  </si>
  <si>
    <t>2.3.9.3.01 UTILES MENORES MEDICO, QUIRURGICOS O DE LABORATORIO</t>
  </si>
  <si>
    <t xml:space="preserve">2.3.9.9.02 BONOS PARA UTILES DIVERSOS </t>
  </si>
  <si>
    <t xml:space="preserve">2.3.9.9.04 PRODUCTOS Y UTILES DE DEFENSA Y SEGURIDAD </t>
  </si>
  <si>
    <t xml:space="preserve">2.6.2 MOBILIARIOA Y EQUIPOS DE AUDIO, AUDIOVISUAL, RECREATIVO Y EDUCACIONAL </t>
  </si>
  <si>
    <t xml:space="preserve">2.6.2.3.01 CAMARA FOTOGRAFICA Y DE VIDEO </t>
  </si>
  <si>
    <t xml:space="preserve">2.6.2.4.01 NOBILIARIO Y EQUIPO EDUCACIONAL Y RECREATIVO </t>
  </si>
  <si>
    <t>2.6.5 MAQUINARIA, OTROS EQUIPOS Y HEERRAMIENTAS</t>
  </si>
  <si>
    <t xml:space="preserve">2.6.5.4.01 SISTEMA Y EQUIPO CLIMATIZADO </t>
  </si>
  <si>
    <t xml:space="preserve">2.6.5.5.01 EQUIPO DE COMUNICACIÓN, TELECOMUNICACIONES Y SEÑALAMIENTO </t>
  </si>
  <si>
    <t xml:space="preserve">2.6.5.6.01 EQUIPO DE GENERACION ELECTRICA Y A FINES </t>
  </si>
  <si>
    <t xml:space="preserve">2.6.5.7.01 MAQUINAS-HERRAMIENTAS </t>
  </si>
  <si>
    <t xml:space="preserve">Presuesto Aprobado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</si>
</sst>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RD$&quot;* #,##0.00_-;\-&quot;RD$&quot;* #,##0.00_-;_-&quot;RD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0">
    <xf numFmtId="0" fontId="0" fillId="0" borderId="0" xfId="0"/>
    <xf numFmtId="0" fontId="2" fillId="3" borderId="0" xfId="0" applyFont="1" applyFill="1" applyAlignment="1">
      <alignment vertical="center" wrapText="1"/>
    </xf>
    <xf numFmtId="4" fontId="0" fillId="0" borderId="0" xfId="0" applyNumberFormat="1"/>
    <xf numFmtId="4" fontId="2" fillId="3" borderId="0" xfId="0" applyNumberFormat="1" applyFont="1" applyFill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0" fillId="4" borderId="0" xfId="0" applyNumberFormat="1" applyFill="1"/>
    <xf numFmtId="0" fontId="1" fillId="0" borderId="0" xfId="0" applyFont="1"/>
    <xf numFmtId="4" fontId="0" fillId="4" borderId="0" xfId="0" applyNumberFormat="1" applyFill="1" applyAlignment="1">
      <alignment vertical="center" wrapText="1"/>
    </xf>
    <xf numFmtId="4" fontId="0" fillId="4" borderId="0" xfId="0" applyNumberFormat="1" applyFill="1" applyAlignment="1">
      <alignment vertical="center"/>
    </xf>
    <xf numFmtId="0" fontId="1" fillId="0" borderId="2" xfId="0" applyFont="1" applyBorder="1" applyAlignment="1">
      <alignment horizontal="left" vertical="center" wrapText="1" indent="2"/>
    </xf>
    <xf numFmtId="0" fontId="1" fillId="4" borderId="2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/>
    <xf numFmtId="4" fontId="1" fillId="2" borderId="3" xfId="0" applyNumberFormat="1" applyFont="1" applyFill="1" applyBorder="1" applyAlignment="1">
      <alignment horizontal="right" vertical="center" wrapText="1"/>
    </xf>
    <xf numFmtId="4" fontId="5" fillId="3" borderId="3" xfId="2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wrapText="1"/>
    </xf>
    <xf numFmtId="4" fontId="1" fillId="5" borderId="2" xfId="0" applyNumberFormat="1" applyFont="1" applyFill="1" applyBorder="1" applyAlignment="1">
      <alignment vertical="center" wrapText="1"/>
    </xf>
    <xf numFmtId="4" fontId="1" fillId="5" borderId="0" xfId="1" applyNumberFormat="1" applyFont="1" applyFill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0" fontId="6" fillId="0" borderId="0" xfId="0" applyFont="1"/>
    <xf numFmtId="4" fontId="1" fillId="4" borderId="2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1" fillId="5" borderId="2" xfId="0" applyNumberFormat="1" applyFont="1" applyFill="1" applyBorder="1" applyAlignment="1">
      <alignment horizontal="right" vertical="center" wrapText="1"/>
    </xf>
    <xf numFmtId="4" fontId="1" fillId="0" borderId="1" xfId="1" applyNumberFormat="1" applyFont="1" applyBorder="1" applyAlignment="1">
      <alignment horizontal="left" vertical="center" wrapText="1" indent="7"/>
    </xf>
    <xf numFmtId="4" fontId="0" fillId="4" borderId="0" xfId="0" applyNumberFormat="1" applyFill="1" applyAlignment="1">
      <alignment horizontal="left" indent="10"/>
    </xf>
    <xf numFmtId="0" fontId="0" fillId="0" borderId="0" xfId="0" applyAlignment="1">
      <alignment horizontal="left" indent="10"/>
    </xf>
    <xf numFmtId="0" fontId="3" fillId="0" borderId="0" xfId="0" applyFont="1" applyAlignment="1">
      <alignment horizontal="right" vertical="center" indent="9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4" fontId="1" fillId="4" borderId="10" xfId="0" applyNumberFormat="1" applyFont="1" applyFill="1" applyBorder="1" applyAlignment="1">
      <alignment vertical="center" wrapText="1"/>
    </xf>
    <xf numFmtId="4" fontId="0" fillId="4" borderId="12" xfId="0" applyNumberFormat="1" applyFill="1" applyBorder="1"/>
    <xf numFmtId="0" fontId="2" fillId="0" borderId="0" xfId="0" applyFont="1"/>
    <xf numFmtId="4" fontId="2" fillId="4" borderId="0" xfId="0" applyNumberFormat="1" applyFont="1" applyFill="1" applyAlignment="1">
      <alignment horizontal="right" vertical="center" indent="9"/>
    </xf>
    <xf numFmtId="4" fontId="2" fillId="4" borderId="0" xfId="0" applyNumberFormat="1" applyFont="1" applyFill="1" applyAlignment="1">
      <alignment horizontal="right" vertical="top"/>
    </xf>
    <xf numFmtId="0" fontId="3" fillId="0" borderId="4" xfId="0" applyFont="1" applyBorder="1"/>
    <xf numFmtId="4" fontId="1" fillId="4" borderId="4" xfId="0" applyNumberFormat="1" applyFont="1" applyFill="1" applyBorder="1"/>
    <xf numFmtId="0" fontId="0" fillId="4" borderId="0" xfId="0" applyFill="1" applyAlignment="1">
      <alignment horizontal="left" vertical="center" wrapText="1" indent="2"/>
    </xf>
    <xf numFmtId="4" fontId="1" fillId="4" borderId="14" xfId="0" applyNumberFormat="1" applyFont="1" applyFill="1" applyBorder="1" applyAlignment="1">
      <alignment vertical="center" wrapText="1"/>
    </xf>
    <xf numFmtId="0" fontId="0" fillId="0" borderId="13" xfId="0" applyBorder="1" applyAlignment="1">
      <alignment horizontal="left" vertical="center" wrapText="1" indent="2"/>
    </xf>
    <xf numFmtId="4" fontId="0" fillId="4" borderId="13" xfId="0" applyNumberFormat="1" applyFill="1" applyBorder="1"/>
    <xf numFmtId="0" fontId="0" fillId="0" borderId="14" xfId="0" applyBorder="1" applyAlignment="1">
      <alignment horizontal="left" vertical="center" wrapText="1" indent="2"/>
    </xf>
    <xf numFmtId="4" fontId="0" fillId="4" borderId="14" xfId="0" applyNumberFormat="1" applyFill="1" applyBorder="1"/>
    <xf numFmtId="0" fontId="1" fillId="4" borderId="2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 indent="2"/>
    </xf>
    <xf numFmtId="0" fontId="0" fillId="4" borderId="13" xfId="0" applyFill="1" applyBorder="1" applyAlignment="1">
      <alignment horizontal="left" vertical="center" wrapText="1" indent="2"/>
    </xf>
    <xf numFmtId="0" fontId="0" fillId="4" borderId="14" xfId="0" applyFill="1" applyBorder="1" applyAlignment="1">
      <alignment horizontal="left" vertical="center" wrapText="1" indent="2"/>
    </xf>
    <xf numFmtId="4" fontId="1" fillId="5" borderId="13" xfId="1" applyNumberFormat="1" applyFont="1" applyFill="1" applyBorder="1" applyAlignment="1">
      <alignment vertical="center" wrapText="1"/>
    </xf>
    <xf numFmtId="4" fontId="0" fillId="4" borderId="12" xfId="0" applyNumberFormat="1" applyFill="1" applyBorder="1" applyAlignment="1">
      <alignment horizontal="right"/>
    </xf>
    <xf numFmtId="4" fontId="0" fillId="4" borderId="14" xfId="0" applyNumberFormat="1" applyFill="1" applyBorder="1" applyAlignment="1">
      <alignment horizontal="right"/>
    </xf>
    <xf numFmtId="0" fontId="0" fillId="4" borderId="12" xfId="0" applyFill="1" applyBorder="1" applyAlignment="1">
      <alignment horizontal="left" vertical="center" wrapText="1" indent="2"/>
    </xf>
    <xf numFmtId="4" fontId="1" fillId="4" borderId="12" xfId="0" applyNumberFormat="1" applyFont="1" applyFill="1" applyBorder="1" applyAlignment="1">
      <alignment vertical="center" wrapText="1"/>
    </xf>
    <xf numFmtId="4" fontId="0" fillId="4" borderId="12" xfId="0" applyNumberFormat="1" applyFill="1" applyBorder="1" applyAlignment="1">
      <alignment vertical="center" wrapText="1"/>
    </xf>
    <xf numFmtId="4" fontId="1" fillId="4" borderId="11" xfId="0" applyNumberFormat="1" applyFont="1" applyFill="1" applyBorder="1" applyAlignment="1">
      <alignment vertical="center" wrapText="1"/>
    </xf>
    <xf numFmtId="4" fontId="1" fillId="4" borderId="15" xfId="0" applyNumberFormat="1" applyFont="1" applyFill="1" applyBorder="1" applyAlignment="1">
      <alignment vertical="center" wrapText="1"/>
    </xf>
    <xf numFmtId="0" fontId="0" fillId="0" borderId="12" xfId="0" applyBorder="1" applyAlignment="1">
      <alignment horizontal="left" vertical="center" wrapText="1" indent="2"/>
    </xf>
    <xf numFmtId="4" fontId="1" fillId="5" borderId="15" xfId="0" applyNumberFormat="1" applyFont="1" applyFill="1" applyBorder="1" applyAlignment="1">
      <alignment vertical="center" wrapText="1"/>
    </xf>
    <xf numFmtId="4" fontId="1" fillId="4" borderId="4" xfId="0" applyNumberFormat="1" applyFont="1" applyFill="1" applyBorder="1" applyAlignment="1">
      <alignment vertical="center" wrapText="1"/>
    </xf>
    <xf numFmtId="4" fontId="0" fillId="4" borderId="6" xfId="0" applyNumberFormat="1" applyFill="1" applyBorder="1" applyAlignment="1">
      <alignment vertical="center" wrapText="1"/>
    </xf>
    <xf numFmtId="4" fontId="0" fillId="4" borderId="4" xfId="0" applyNumberFormat="1" applyFill="1" applyBorder="1" applyAlignment="1">
      <alignment vertical="center" wrapText="1"/>
    </xf>
    <xf numFmtId="4" fontId="1" fillId="0" borderId="11" xfId="0" applyNumberFormat="1" applyFont="1" applyBorder="1"/>
    <xf numFmtId="0" fontId="1" fillId="2" borderId="16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4" fontId="0" fillId="4" borderId="13" xfId="0" applyNumberFormat="1" applyFill="1" applyBorder="1" applyAlignment="1">
      <alignment horizontal="right"/>
    </xf>
    <xf numFmtId="0" fontId="1" fillId="4" borderId="13" xfId="0" applyFont="1" applyFill="1" applyBorder="1" applyAlignment="1">
      <alignment horizontal="left" vertical="center" wrapText="1" indent="2"/>
    </xf>
    <xf numFmtId="4" fontId="1" fillId="4" borderId="6" xfId="0" applyNumberFormat="1" applyFont="1" applyFill="1" applyBorder="1" applyAlignment="1">
      <alignment vertical="center" wrapText="1"/>
    </xf>
    <xf numFmtId="4" fontId="1" fillId="4" borderId="13" xfId="0" applyNumberFormat="1" applyFont="1" applyFill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1199171</xdr:colOff>
      <xdr:row>0</xdr:row>
      <xdr:rowOff>191341</xdr:rowOff>
    </xdr:from>
    <xdr:to>
      <xdr:col>3</xdr:col>
      <xdr:colOff>742225</xdr:colOff>
      <xdr:row>3</xdr:row>
      <xdr:rowOff>47626</xdr:rowOff>
    </xdr:to>
    <xdr:pic>
      <xdr:nvPicPr>
        <xdr:cNvPr id="2" name="16 Imagen">
          <a:extLst>
            <a:ext uri="{FF2B5EF4-FFF2-40B4-BE49-F238E27FC236}">
              <a16:creationId xmlns:a16="http://schemas.microsoft.com/office/drawing/2014/main" id="{0CB0A031-D47B-44AC-A94C-EDE56E8A1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946" y="191341"/>
          <a:ext cx="921004" cy="5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71439</xdr:colOff>
      <xdr:row>0</xdr:row>
      <xdr:rowOff>47625</xdr:rowOff>
    </xdr:from>
    <xdr:to>
      <xdr:col>0</xdr:col>
      <xdr:colOff>1081172</xdr:colOff>
      <xdr:row>2</xdr:row>
      <xdr:rowOff>222250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5DE3BD34-338F-4F16-8374-FA5296C2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47625"/>
          <a:ext cx="1009733" cy="65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830569</xdr:colOff>
      <xdr:row>58</xdr:row>
      <xdr:rowOff>51342</xdr:rowOff>
    </xdr:from>
    <xdr:ext cx="1276472" cy="803030"/>
    <xdr:pic>
      <xdr:nvPicPr>
        <xdr:cNvPr id="4" name="16 Imagen">
          <a:extLst>
            <a:ext uri="{FF2B5EF4-FFF2-40B4-BE49-F238E27FC236}">
              <a16:creationId xmlns:a16="http://schemas.microsoft.com/office/drawing/2014/main" id="{D9A4C1D0-25DF-4AD6-963A-F2C0E4288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0344" y="11386092"/>
          <a:ext cx="1276472" cy="803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142877</xdr:colOff>
      <xdr:row>57</xdr:row>
      <xdr:rowOff>71437</xdr:rowOff>
    </xdr:from>
    <xdr:ext cx="1009733" cy="807950"/>
    <xdr:pic>
      <xdr:nvPicPr>
        <xdr:cNvPr id="5" name="Imagen 4" descr="Despacho del Ministro - Ministerio de Industria, Comercio y Mypimes - MICM">
          <a:extLst>
            <a:ext uri="{FF2B5EF4-FFF2-40B4-BE49-F238E27FC236}">
              <a16:creationId xmlns:a16="http://schemas.microsoft.com/office/drawing/2014/main" id="{0939AE74-B5FC-48A3-AF05-7AE81069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1215687"/>
          <a:ext cx="1009733" cy="8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904822</xdr:colOff>
      <xdr:row>112</xdr:row>
      <xdr:rowOff>139003</xdr:rowOff>
    </xdr:from>
    <xdr:ext cx="1243196" cy="782096"/>
    <xdr:pic>
      <xdr:nvPicPr>
        <xdr:cNvPr id="6" name="16 Imagen">
          <a:extLst>
            <a:ext uri="{FF2B5EF4-FFF2-40B4-BE49-F238E27FC236}">
              <a16:creationId xmlns:a16="http://schemas.microsoft.com/office/drawing/2014/main" id="{CB5A6390-2C8F-4C4B-BA79-5A6D54D20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597" y="24056278"/>
          <a:ext cx="1243196" cy="78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333377</xdr:colOff>
      <xdr:row>112</xdr:row>
      <xdr:rowOff>119063</xdr:rowOff>
    </xdr:from>
    <xdr:ext cx="788629" cy="631031"/>
    <xdr:pic>
      <xdr:nvPicPr>
        <xdr:cNvPr id="7" name="Imagen 6" descr="Despacho del Ministro - Ministerio de Industria, Comercio y Mypimes - MICM">
          <a:extLst>
            <a:ext uri="{FF2B5EF4-FFF2-40B4-BE49-F238E27FC236}">
              <a16:creationId xmlns:a16="http://schemas.microsoft.com/office/drawing/2014/main" id="{BC647FC0-9711-4FD9-B024-2625CFF33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7" y="24036338"/>
          <a:ext cx="788629" cy="631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7997C-9EA5-48C1-B54F-44A1B5B7A486}">
  <dimension ref="A1:K196"/>
  <sheetViews>
    <sheetView showGridLines="0" tabSelected="1" topLeftCell="A127" zoomScale="80" zoomScaleNormal="80" workbookViewId="0">
      <selection activeCell="D88" sqref="D88"/>
    </sheetView>
  </sheetViews>
  <sheetFormatPr baseColWidth="10" defaultColWidth="9.140625" defaultRowHeight="15" x14ac:dyDescent="0.25"/>
  <cols>
    <col min="1" max="1" width="72.28515625" customWidth="1"/>
    <col min="2" max="2" width="3.28515625" hidden="1" customWidth="1"/>
    <col min="3" max="3" width="20.7109375" customWidth="1"/>
    <col min="4" max="4" width="15.5703125" style="7" customWidth="1"/>
    <col min="5" max="5" width="12.5703125" customWidth="1"/>
    <col min="9" max="9" width="13.140625" bestFit="1" customWidth="1"/>
    <col min="11" max="11" width="13.5703125" bestFit="1" customWidth="1"/>
  </cols>
  <sheetData>
    <row r="1" spans="1:4" ht="18.75" x14ac:dyDescent="0.25">
      <c r="A1" s="87" t="s">
        <v>61</v>
      </c>
      <c r="B1" s="87"/>
      <c r="C1" s="87"/>
      <c r="D1" s="87"/>
    </row>
    <row r="2" spans="1:4" ht="18.75" x14ac:dyDescent="0.25">
      <c r="A2" s="87" t="s">
        <v>62</v>
      </c>
      <c r="B2" s="87"/>
      <c r="C2" s="87"/>
      <c r="D2" s="87"/>
    </row>
    <row r="3" spans="1:4" ht="18.75" x14ac:dyDescent="0.25">
      <c r="A3" s="87">
        <v>2025</v>
      </c>
      <c r="B3" s="87"/>
      <c r="C3" s="87"/>
      <c r="D3" s="87"/>
    </row>
    <row r="4" spans="1:4" ht="15.75" x14ac:dyDescent="0.25">
      <c r="A4" s="88" t="s">
        <v>60</v>
      </c>
      <c r="B4" s="88"/>
      <c r="C4" s="88"/>
      <c r="D4" s="88"/>
    </row>
    <row r="5" spans="1:4" x14ac:dyDescent="0.25">
      <c r="A5" s="89" t="s">
        <v>30</v>
      </c>
      <c r="B5" s="89"/>
      <c r="C5" s="89"/>
      <c r="D5" s="89"/>
    </row>
    <row r="6" spans="1:4" ht="30" customHeight="1" x14ac:dyDescent="0.25">
      <c r="A6" s="1" t="s">
        <v>0</v>
      </c>
      <c r="B6" s="3" t="s">
        <v>31</v>
      </c>
      <c r="C6" s="3" t="s">
        <v>181</v>
      </c>
      <c r="D6" s="3" t="s">
        <v>126</v>
      </c>
    </row>
    <row r="7" spans="1:4" x14ac:dyDescent="0.25">
      <c r="A7" s="73" t="s">
        <v>1</v>
      </c>
      <c r="B7" s="28"/>
      <c r="C7" s="7"/>
    </row>
    <row r="8" spans="1:4" x14ac:dyDescent="0.25">
      <c r="A8" s="74" t="s">
        <v>2</v>
      </c>
      <c r="B8" s="19">
        <f>B9+B21+B27+B29</f>
        <v>0</v>
      </c>
      <c r="C8" s="51">
        <f>C9+C21+C27+C29</f>
        <v>285459910</v>
      </c>
      <c r="D8" s="51">
        <v>0</v>
      </c>
    </row>
    <row r="9" spans="1:4" x14ac:dyDescent="0.25">
      <c r="A9" s="12" t="s">
        <v>3</v>
      </c>
      <c r="B9" s="58"/>
      <c r="C9" s="20">
        <f>C10+C11+C12+C13+C15+C16</f>
        <v>216744848</v>
      </c>
      <c r="D9" s="22">
        <v>0</v>
      </c>
    </row>
    <row r="10" spans="1:4" x14ac:dyDescent="0.25">
      <c r="A10" s="59" t="s">
        <v>144</v>
      </c>
      <c r="B10" s="5"/>
      <c r="C10" s="35">
        <v>103664520</v>
      </c>
      <c r="D10" s="52">
        <v>0</v>
      </c>
    </row>
    <row r="11" spans="1:4" x14ac:dyDescent="0.25">
      <c r="A11" s="59" t="s">
        <v>134</v>
      </c>
      <c r="B11" s="5"/>
      <c r="C11" s="35">
        <v>93772000</v>
      </c>
      <c r="D11" s="52">
        <v>0</v>
      </c>
    </row>
    <row r="12" spans="1:4" x14ac:dyDescent="0.25">
      <c r="A12" s="59" t="s">
        <v>154</v>
      </c>
      <c r="B12" s="5"/>
      <c r="C12" s="35">
        <v>960000</v>
      </c>
      <c r="D12" s="52">
        <v>0</v>
      </c>
    </row>
    <row r="13" spans="1:4" x14ac:dyDescent="0.25">
      <c r="A13" s="59" t="s">
        <v>135</v>
      </c>
      <c r="B13" s="5"/>
      <c r="C13" s="35">
        <v>660000</v>
      </c>
      <c r="D13" s="52">
        <v>0</v>
      </c>
    </row>
    <row r="14" spans="1:4" hidden="1" x14ac:dyDescent="0.25">
      <c r="A14" s="59" t="s">
        <v>65</v>
      </c>
      <c r="B14" s="5"/>
      <c r="C14" s="35">
        <v>0</v>
      </c>
      <c r="D14" s="52">
        <v>0</v>
      </c>
    </row>
    <row r="15" spans="1:4" x14ac:dyDescent="0.25">
      <c r="A15" s="59" t="s">
        <v>141</v>
      </c>
      <c r="B15" s="5"/>
      <c r="C15" s="35">
        <v>487950</v>
      </c>
      <c r="D15" s="52">
        <v>0</v>
      </c>
    </row>
    <row r="16" spans="1:4" x14ac:dyDescent="0.25">
      <c r="A16" s="59" t="s">
        <v>66</v>
      </c>
      <c r="B16" s="5"/>
      <c r="C16" s="35">
        <v>17200378</v>
      </c>
      <c r="D16" s="52">
        <v>0</v>
      </c>
    </row>
    <row r="17" spans="1:11" hidden="1" x14ac:dyDescent="0.25">
      <c r="A17" s="59" t="s">
        <v>67</v>
      </c>
      <c r="B17" s="5"/>
      <c r="C17" s="35">
        <v>0</v>
      </c>
      <c r="D17" s="52">
        <v>0</v>
      </c>
    </row>
    <row r="18" spans="1:11" hidden="1" x14ac:dyDescent="0.25">
      <c r="A18" s="59" t="s">
        <v>68</v>
      </c>
      <c r="B18" s="5"/>
      <c r="C18" s="35">
        <v>0</v>
      </c>
      <c r="D18" s="52">
        <v>0</v>
      </c>
    </row>
    <row r="19" spans="1:11" x14ac:dyDescent="0.25">
      <c r="A19" s="59" t="s">
        <v>67</v>
      </c>
      <c r="B19" s="5"/>
      <c r="C19" s="35">
        <v>0</v>
      </c>
      <c r="D19" s="52">
        <v>0</v>
      </c>
    </row>
    <row r="20" spans="1:11" x14ac:dyDescent="0.25">
      <c r="A20" s="45" t="s">
        <v>148</v>
      </c>
      <c r="B20" s="5"/>
      <c r="C20" s="35">
        <v>0</v>
      </c>
      <c r="D20" s="52">
        <v>0</v>
      </c>
    </row>
    <row r="21" spans="1:11" x14ac:dyDescent="0.25">
      <c r="A21" s="11" t="s">
        <v>4</v>
      </c>
      <c r="B21" s="34">
        <f>B22+B23+B24+B25+B26</f>
        <v>0</v>
      </c>
      <c r="C21" s="20">
        <f>C22+C23+C24+C25+C26</f>
        <v>37570650</v>
      </c>
      <c r="D21" s="22">
        <v>0</v>
      </c>
    </row>
    <row r="22" spans="1:11" x14ac:dyDescent="0.25">
      <c r="A22" s="43" t="s">
        <v>69</v>
      </c>
      <c r="B22" s="5"/>
      <c r="C22" s="35">
        <v>216000</v>
      </c>
      <c r="D22" s="52">
        <v>0</v>
      </c>
      <c r="K22" s="2"/>
    </row>
    <row r="23" spans="1:11" x14ac:dyDescent="0.25">
      <c r="A23" s="59" t="s">
        <v>142</v>
      </c>
      <c r="B23" s="5"/>
      <c r="C23" s="35">
        <v>7464000</v>
      </c>
      <c r="D23" s="52">
        <v>0</v>
      </c>
    </row>
    <row r="24" spans="1:11" x14ac:dyDescent="0.25">
      <c r="A24" s="59" t="s">
        <v>70</v>
      </c>
      <c r="B24" s="5"/>
      <c r="C24" s="35">
        <v>11400000</v>
      </c>
      <c r="D24" s="52">
        <v>0</v>
      </c>
    </row>
    <row r="25" spans="1:11" x14ac:dyDescent="0.25">
      <c r="A25" s="59" t="s">
        <v>145</v>
      </c>
      <c r="B25" s="5"/>
      <c r="C25" s="35">
        <v>3211650</v>
      </c>
      <c r="D25" s="52">
        <v>0</v>
      </c>
    </row>
    <row r="26" spans="1:11" ht="20.25" customHeight="1" x14ac:dyDescent="0.25">
      <c r="A26" s="45" t="s">
        <v>143</v>
      </c>
      <c r="B26" s="5"/>
      <c r="C26" s="35">
        <v>15279000</v>
      </c>
      <c r="D26" s="52">
        <v>0</v>
      </c>
    </row>
    <row r="27" spans="1:11" s="8" customFormat="1" x14ac:dyDescent="0.25">
      <c r="A27" s="11" t="s">
        <v>32</v>
      </c>
      <c r="B27" s="58">
        <f>SUM(B28:B28)</f>
        <v>0</v>
      </c>
      <c r="C27" s="20">
        <f>C28</f>
        <v>1080000</v>
      </c>
      <c r="D27" s="22">
        <v>0</v>
      </c>
    </row>
    <row r="28" spans="1:11" x14ac:dyDescent="0.25">
      <c r="A28" s="59" t="s">
        <v>71</v>
      </c>
      <c r="B28" s="5"/>
      <c r="C28" s="35">
        <v>1080000</v>
      </c>
      <c r="D28" s="52">
        <v>0</v>
      </c>
    </row>
    <row r="29" spans="1:11" x14ac:dyDescent="0.25">
      <c r="A29" s="11" t="s">
        <v>5</v>
      </c>
      <c r="B29" s="58">
        <f>B30+B31+B32</f>
        <v>0</v>
      </c>
      <c r="C29" s="20">
        <f>C30+C31+C32</f>
        <v>30064412</v>
      </c>
      <c r="D29" s="22">
        <v>0</v>
      </c>
    </row>
    <row r="30" spans="1:11" x14ac:dyDescent="0.25">
      <c r="A30" s="59" t="s">
        <v>136</v>
      </c>
      <c r="B30" s="5"/>
      <c r="C30" s="35">
        <v>13991322</v>
      </c>
      <c r="D30" s="52">
        <v>0</v>
      </c>
    </row>
    <row r="31" spans="1:11" x14ac:dyDescent="0.25">
      <c r="A31" s="59" t="s">
        <v>72</v>
      </c>
      <c r="B31" s="5"/>
      <c r="C31" s="35">
        <v>14101771</v>
      </c>
      <c r="D31" s="52">
        <v>0</v>
      </c>
    </row>
    <row r="32" spans="1:11" x14ac:dyDescent="0.25">
      <c r="A32" s="45" t="s">
        <v>73</v>
      </c>
      <c r="B32" s="5"/>
      <c r="C32" s="35">
        <v>1971319</v>
      </c>
      <c r="D32" s="52">
        <v>0</v>
      </c>
    </row>
    <row r="33" spans="1:5" x14ac:dyDescent="0.25">
      <c r="A33" s="17" t="s">
        <v>6</v>
      </c>
      <c r="B33" s="60"/>
      <c r="C33" s="18">
        <f>C34+C44+C50+C54+C64+C70+C81+C41+C47</f>
        <v>42076088</v>
      </c>
      <c r="D33" s="27">
        <v>0</v>
      </c>
    </row>
    <row r="34" spans="1:5" x14ac:dyDescent="0.25">
      <c r="A34" s="11" t="s">
        <v>7</v>
      </c>
      <c r="B34" s="58"/>
      <c r="C34" s="20">
        <f>C35+C37+C38+C39+C40+C36</f>
        <v>11568000</v>
      </c>
      <c r="D34" s="22">
        <v>0</v>
      </c>
      <c r="E34" s="2"/>
    </row>
    <row r="35" spans="1:5" x14ac:dyDescent="0.25">
      <c r="A35" s="54" t="s">
        <v>74</v>
      </c>
      <c r="B35" s="5"/>
      <c r="C35" s="35">
        <f>3504000+350000</f>
        <v>3854000</v>
      </c>
      <c r="D35" s="52">
        <v>0</v>
      </c>
    </row>
    <row r="36" spans="1:5" x14ac:dyDescent="0.25">
      <c r="A36" s="54" t="s">
        <v>152</v>
      </c>
      <c r="B36" s="9"/>
      <c r="C36" s="35">
        <f>50000</f>
        <v>50000</v>
      </c>
      <c r="D36" s="52">
        <v>0</v>
      </c>
    </row>
    <row r="37" spans="1:5" x14ac:dyDescent="0.25">
      <c r="A37" s="54" t="s">
        <v>155</v>
      </c>
      <c r="B37" s="9"/>
      <c r="C37" s="35">
        <f>2400000+200000</f>
        <v>2600000</v>
      </c>
      <c r="D37" s="52">
        <v>0</v>
      </c>
    </row>
    <row r="38" spans="1:5" x14ac:dyDescent="0.25">
      <c r="A38" s="54" t="s">
        <v>75</v>
      </c>
      <c r="B38" s="9"/>
      <c r="C38" s="35">
        <f>4032000+400000</f>
        <v>4432000</v>
      </c>
      <c r="D38" s="52">
        <v>0</v>
      </c>
    </row>
    <row r="39" spans="1:5" x14ac:dyDescent="0.25">
      <c r="A39" s="54" t="s">
        <v>76</v>
      </c>
      <c r="B39" s="9"/>
      <c r="C39" s="35">
        <v>72000</v>
      </c>
      <c r="D39" s="52">
        <v>0</v>
      </c>
    </row>
    <row r="40" spans="1:5" x14ac:dyDescent="0.25">
      <c r="A40" s="50" t="s">
        <v>77</v>
      </c>
      <c r="B40" s="9"/>
      <c r="C40" s="35">
        <v>560000</v>
      </c>
      <c r="D40" s="52">
        <v>0</v>
      </c>
    </row>
    <row r="41" spans="1:5" x14ac:dyDescent="0.25">
      <c r="A41" s="12" t="s">
        <v>8</v>
      </c>
      <c r="B41" s="58">
        <f>B42+B43</f>
        <v>0</v>
      </c>
      <c r="C41" s="20">
        <f>C42+C43</f>
        <v>4250000</v>
      </c>
      <c r="D41" s="22">
        <v>0</v>
      </c>
    </row>
    <row r="42" spans="1:5" x14ac:dyDescent="0.25">
      <c r="A42" s="54" t="s">
        <v>78</v>
      </c>
      <c r="B42" s="9"/>
      <c r="C42" s="35">
        <v>4000000</v>
      </c>
      <c r="D42" s="52">
        <v>0</v>
      </c>
    </row>
    <row r="43" spans="1:5" x14ac:dyDescent="0.25">
      <c r="A43" s="54" t="s">
        <v>137</v>
      </c>
      <c r="B43" s="9"/>
      <c r="C43" s="35">
        <v>250000</v>
      </c>
      <c r="D43" s="52">
        <v>0</v>
      </c>
    </row>
    <row r="44" spans="1:5" x14ac:dyDescent="0.25">
      <c r="A44" s="12" t="s">
        <v>9</v>
      </c>
      <c r="B44" s="58">
        <f>B45+B46</f>
        <v>0</v>
      </c>
      <c r="C44" s="20">
        <f>C45+C46</f>
        <v>4600000</v>
      </c>
      <c r="D44" s="22">
        <v>0</v>
      </c>
    </row>
    <row r="45" spans="1:5" x14ac:dyDescent="0.25">
      <c r="A45" s="54" t="s">
        <v>79</v>
      </c>
      <c r="B45" s="9"/>
      <c r="C45" s="35">
        <f>2500000+1000000</f>
        <v>3500000</v>
      </c>
      <c r="D45" s="52">
        <v>0</v>
      </c>
    </row>
    <row r="46" spans="1:5" x14ac:dyDescent="0.25">
      <c r="A46" s="54" t="s">
        <v>80</v>
      </c>
      <c r="B46" s="9"/>
      <c r="C46" s="35">
        <f>500000+600000</f>
        <v>1100000</v>
      </c>
      <c r="D46" s="52">
        <v>0</v>
      </c>
    </row>
    <row r="47" spans="1:5" ht="18" customHeight="1" x14ac:dyDescent="0.25">
      <c r="A47" s="12" t="s">
        <v>10</v>
      </c>
      <c r="B47" s="58"/>
      <c r="C47" s="20">
        <f>C48+C49</f>
        <v>600000</v>
      </c>
      <c r="D47" s="22">
        <v>0</v>
      </c>
    </row>
    <row r="48" spans="1:5" ht="18" customHeight="1" x14ac:dyDescent="0.25">
      <c r="A48" s="54" t="s">
        <v>138</v>
      </c>
      <c r="B48" s="9"/>
      <c r="C48" s="35">
        <v>500000</v>
      </c>
      <c r="D48" s="52">
        <v>0</v>
      </c>
    </row>
    <row r="49" spans="1:4" ht="18" customHeight="1" x14ac:dyDescent="0.25">
      <c r="A49" s="50" t="s">
        <v>81</v>
      </c>
      <c r="B49" s="9"/>
      <c r="C49" s="35">
        <v>100000</v>
      </c>
      <c r="D49" s="52">
        <v>0</v>
      </c>
    </row>
    <row r="50" spans="1:4" x14ac:dyDescent="0.25">
      <c r="A50" s="12" t="s">
        <v>11</v>
      </c>
      <c r="B50" s="58"/>
      <c r="C50" s="20">
        <f>C51+C52+C53</f>
        <v>9137088</v>
      </c>
      <c r="D50" s="22">
        <v>0</v>
      </c>
    </row>
    <row r="51" spans="1:4" x14ac:dyDescent="0.25">
      <c r="A51" s="54" t="s">
        <v>82</v>
      </c>
      <c r="B51" s="9"/>
      <c r="C51" s="35">
        <f>4037088+1000000</f>
        <v>5037088</v>
      </c>
      <c r="D51" s="52">
        <v>0</v>
      </c>
    </row>
    <row r="52" spans="1:4" ht="30" x14ac:dyDescent="0.25">
      <c r="A52" s="54" t="s">
        <v>125</v>
      </c>
      <c r="B52" s="9"/>
      <c r="C52" s="35">
        <v>1400000</v>
      </c>
      <c r="D52" s="52">
        <v>0</v>
      </c>
    </row>
    <row r="53" spans="1:4" x14ac:dyDescent="0.25">
      <c r="A53" s="54" t="s">
        <v>120</v>
      </c>
      <c r="B53" s="9"/>
      <c r="C53" s="35">
        <f>1200000+1500000</f>
        <v>2700000</v>
      </c>
      <c r="D53" s="52">
        <v>0</v>
      </c>
    </row>
    <row r="54" spans="1:4" x14ac:dyDescent="0.25">
      <c r="A54" s="12" t="s">
        <v>12</v>
      </c>
      <c r="B54" s="58"/>
      <c r="C54" s="20">
        <f>C55+C56+C57</f>
        <v>2951000</v>
      </c>
      <c r="D54" s="22">
        <v>0</v>
      </c>
    </row>
    <row r="55" spans="1:4" x14ac:dyDescent="0.25">
      <c r="A55" s="49" t="s">
        <v>83</v>
      </c>
      <c r="B55" s="62"/>
      <c r="C55" s="44">
        <v>610000</v>
      </c>
      <c r="D55" s="69">
        <v>0</v>
      </c>
    </row>
    <row r="56" spans="1:4" x14ac:dyDescent="0.25">
      <c r="A56" s="54" t="s">
        <v>84</v>
      </c>
      <c r="B56" s="9"/>
      <c r="C56" s="35">
        <f>1131000+400000</f>
        <v>1531000</v>
      </c>
      <c r="D56" s="52">
        <v>0</v>
      </c>
    </row>
    <row r="57" spans="1:4" x14ac:dyDescent="0.25">
      <c r="A57" s="50" t="s">
        <v>124</v>
      </c>
      <c r="B57" s="63"/>
      <c r="C57" s="46">
        <f>510000+300000</f>
        <v>810000</v>
      </c>
      <c r="D57" s="53">
        <v>0</v>
      </c>
    </row>
    <row r="58" spans="1:4" x14ac:dyDescent="0.25">
      <c r="A58" s="41"/>
      <c r="B58" s="9"/>
      <c r="C58" s="9"/>
    </row>
    <row r="59" spans="1:4" ht="18.75" x14ac:dyDescent="0.25">
      <c r="A59" s="81" t="s">
        <v>61</v>
      </c>
      <c r="B59" s="81"/>
      <c r="C59" s="81"/>
      <c r="D59" s="81"/>
    </row>
    <row r="60" spans="1:4" ht="18.75" x14ac:dyDescent="0.25">
      <c r="A60" s="81" t="s">
        <v>62</v>
      </c>
      <c r="B60" s="81"/>
      <c r="C60" s="81"/>
      <c r="D60" s="81"/>
    </row>
    <row r="61" spans="1:4" ht="18.75" x14ac:dyDescent="0.25">
      <c r="A61" s="81">
        <v>2025</v>
      </c>
      <c r="B61" s="81"/>
      <c r="C61" s="81"/>
      <c r="D61" s="81"/>
    </row>
    <row r="62" spans="1:4" ht="15.75" x14ac:dyDescent="0.25">
      <c r="A62" s="82" t="s">
        <v>60</v>
      </c>
      <c r="B62" s="82"/>
      <c r="C62" s="82"/>
      <c r="D62" s="82"/>
    </row>
    <row r="63" spans="1:4" x14ac:dyDescent="0.25">
      <c r="A63" s="83" t="s">
        <v>30</v>
      </c>
      <c r="B63" s="83"/>
      <c r="C63" s="83"/>
      <c r="D63" s="83"/>
    </row>
    <row r="64" spans="1:4" ht="30" x14ac:dyDescent="0.25">
      <c r="A64" s="12" t="s">
        <v>13</v>
      </c>
      <c r="B64" s="58">
        <f>B65+B66+B67+B68+B69</f>
        <v>0</v>
      </c>
      <c r="C64" s="20">
        <f>C67+C65+C66+C68+C69</f>
        <v>2520000</v>
      </c>
      <c r="D64" s="20">
        <v>0</v>
      </c>
    </row>
    <row r="65" spans="1:4" x14ac:dyDescent="0.25">
      <c r="A65" s="70" t="s">
        <v>153</v>
      </c>
      <c r="B65" s="71"/>
      <c r="C65" s="72">
        <v>320000</v>
      </c>
      <c r="D65" s="72">
        <v>0</v>
      </c>
    </row>
    <row r="66" spans="1:4" ht="30" x14ac:dyDescent="0.25">
      <c r="A66" s="54" t="s">
        <v>159</v>
      </c>
      <c r="B66" s="9"/>
      <c r="C66" s="35">
        <v>200000</v>
      </c>
      <c r="D66" s="52">
        <v>0</v>
      </c>
    </row>
    <row r="67" spans="1:4" ht="31.5" customHeight="1" x14ac:dyDescent="0.25">
      <c r="A67" s="54" t="s">
        <v>85</v>
      </c>
      <c r="B67" s="9"/>
      <c r="C67" s="35">
        <v>1600000</v>
      </c>
      <c r="D67" s="35">
        <v>0</v>
      </c>
    </row>
    <row r="68" spans="1:4" ht="31.5" customHeight="1" x14ac:dyDescent="0.25">
      <c r="A68" s="54" t="s">
        <v>160</v>
      </c>
      <c r="B68" s="9"/>
      <c r="C68" s="35">
        <v>200000</v>
      </c>
      <c r="D68" s="35">
        <v>0</v>
      </c>
    </row>
    <row r="69" spans="1:4" ht="31.5" customHeight="1" x14ac:dyDescent="0.25">
      <c r="A69" s="50" t="s">
        <v>161</v>
      </c>
      <c r="B69" s="63"/>
      <c r="C69" s="46">
        <v>200000</v>
      </c>
      <c r="D69" s="46">
        <v>0</v>
      </c>
    </row>
    <row r="70" spans="1:4" ht="26.25" customHeight="1" x14ac:dyDescent="0.25">
      <c r="A70" s="12" t="s">
        <v>14</v>
      </c>
      <c r="B70" s="58">
        <f>B71+B72+B73+B74+B75+B76+B77+B78+B79+B80</f>
        <v>0</v>
      </c>
      <c r="C70" s="20">
        <f>C72+C73+C75+C76+C77+C79+C80+C74+C78</f>
        <v>3650000</v>
      </c>
      <c r="D70" s="20">
        <v>0</v>
      </c>
    </row>
    <row r="71" spans="1:4" x14ac:dyDescent="0.25">
      <c r="A71" s="54" t="s">
        <v>162</v>
      </c>
      <c r="B71" s="9"/>
      <c r="C71" s="56">
        <v>200000</v>
      </c>
      <c r="D71" s="55">
        <v>0</v>
      </c>
    </row>
    <row r="72" spans="1:4" x14ac:dyDescent="0.25">
      <c r="A72" s="54" t="s">
        <v>139</v>
      </c>
      <c r="B72" s="9"/>
      <c r="C72" s="35">
        <f>50000+50000</f>
        <v>100000</v>
      </c>
      <c r="D72" s="52">
        <v>0</v>
      </c>
    </row>
    <row r="73" spans="1:4" x14ac:dyDescent="0.25">
      <c r="A73" s="54" t="s">
        <v>86</v>
      </c>
      <c r="B73" s="9"/>
      <c r="C73" s="35">
        <f>150000+200000</f>
        <v>350000</v>
      </c>
      <c r="D73" s="35">
        <v>0</v>
      </c>
    </row>
    <row r="74" spans="1:4" x14ac:dyDescent="0.25">
      <c r="A74" s="54" t="s">
        <v>87</v>
      </c>
      <c r="B74" s="9"/>
      <c r="C74" s="35">
        <v>150000</v>
      </c>
      <c r="D74" s="35">
        <v>0</v>
      </c>
    </row>
    <row r="75" spans="1:4" x14ac:dyDescent="0.25">
      <c r="A75" s="54" t="s">
        <v>88</v>
      </c>
      <c r="B75" s="9"/>
      <c r="C75" s="35">
        <f>250000+300000</f>
        <v>550000</v>
      </c>
      <c r="D75" s="35">
        <v>0</v>
      </c>
    </row>
    <row r="76" spans="1:4" x14ac:dyDescent="0.25">
      <c r="A76" s="54" t="s">
        <v>89</v>
      </c>
      <c r="B76" s="9"/>
      <c r="C76" s="35">
        <f>100000+250000</f>
        <v>350000</v>
      </c>
      <c r="D76" s="35">
        <v>0</v>
      </c>
    </row>
    <row r="77" spans="1:4" x14ac:dyDescent="0.25">
      <c r="A77" s="54" t="s">
        <v>157</v>
      </c>
      <c r="B77" s="9"/>
      <c r="C77" s="35">
        <f>150000+200000</f>
        <v>350000</v>
      </c>
      <c r="D77" s="35">
        <v>0</v>
      </c>
    </row>
    <row r="78" spans="1:4" x14ac:dyDescent="0.25">
      <c r="A78" s="54" t="s">
        <v>90</v>
      </c>
      <c r="B78" s="9"/>
      <c r="C78" s="35">
        <v>200000</v>
      </c>
      <c r="D78" s="52">
        <v>0</v>
      </c>
    </row>
    <row r="79" spans="1:4" ht="20.25" customHeight="1" x14ac:dyDescent="0.25">
      <c r="A79" s="54" t="s">
        <v>156</v>
      </c>
      <c r="B79" s="9"/>
      <c r="C79" s="35">
        <f>195000+200000</f>
        <v>395000</v>
      </c>
      <c r="D79" s="52">
        <v>0</v>
      </c>
    </row>
    <row r="80" spans="1:4" x14ac:dyDescent="0.25">
      <c r="A80" s="50" t="s">
        <v>91</v>
      </c>
      <c r="B80" s="9"/>
      <c r="C80" s="46">
        <f>205000+1000000</f>
        <v>1205000</v>
      </c>
      <c r="D80" s="46">
        <v>0</v>
      </c>
    </row>
    <row r="81" spans="1:4" x14ac:dyDescent="0.25">
      <c r="A81" s="12" t="s">
        <v>33</v>
      </c>
      <c r="B81" s="57">
        <f>B82+B83</f>
        <v>0</v>
      </c>
      <c r="C81" s="34">
        <f>C82+C83</f>
        <v>2800000</v>
      </c>
      <c r="D81" s="20">
        <v>0</v>
      </c>
    </row>
    <row r="82" spans="1:4" x14ac:dyDescent="0.25">
      <c r="A82" s="54" t="s">
        <v>92</v>
      </c>
      <c r="B82" s="9"/>
      <c r="C82" s="44">
        <v>1800000</v>
      </c>
      <c r="D82" s="35">
        <v>0</v>
      </c>
    </row>
    <row r="83" spans="1:4" x14ac:dyDescent="0.25">
      <c r="A83" s="54" t="s">
        <v>163</v>
      </c>
      <c r="B83" s="9"/>
      <c r="C83" s="35">
        <v>1000000</v>
      </c>
      <c r="D83" s="35"/>
    </row>
    <row r="84" spans="1:4" x14ac:dyDescent="0.25">
      <c r="A84" s="47" t="s">
        <v>15</v>
      </c>
      <c r="B84" s="58">
        <f>B85+B89+B92+B97+B99+B102+B106+B119</f>
        <v>0</v>
      </c>
      <c r="C84" s="20">
        <f>C85+C89+C92+C99+C106+C119+C97+C102</f>
        <v>8509653</v>
      </c>
      <c r="D84" s="20">
        <v>0</v>
      </c>
    </row>
    <row r="85" spans="1:4" x14ac:dyDescent="0.25">
      <c r="A85" s="12" t="s">
        <v>16</v>
      </c>
      <c r="B85" s="58">
        <f>B86+B88+B87</f>
        <v>0</v>
      </c>
      <c r="C85" s="20">
        <f>C86+C88+C87</f>
        <v>450000</v>
      </c>
      <c r="D85" s="20">
        <v>0</v>
      </c>
    </row>
    <row r="86" spans="1:4" x14ac:dyDescent="0.25">
      <c r="A86" s="54" t="s">
        <v>93</v>
      </c>
      <c r="B86" s="9"/>
      <c r="C86" s="35">
        <f>120000+200000</f>
        <v>320000</v>
      </c>
      <c r="D86" s="35">
        <v>0</v>
      </c>
    </row>
    <row r="87" spans="1:4" x14ac:dyDescent="0.25">
      <c r="A87" s="54" t="s">
        <v>164</v>
      </c>
      <c r="B87" s="9"/>
      <c r="C87" s="35">
        <v>100000</v>
      </c>
      <c r="D87" s="35">
        <v>0</v>
      </c>
    </row>
    <row r="88" spans="1:4" x14ac:dyDescent="0.25">
      <c r="A88" s="54" t="s">
        <v>121</v>
      </c>
      <c r="B88" s="9"/>
      <c r="C88" s="35">
        <v>30000</v>
      </c>
      <c r="D88" s="35">
        <v>0</v>
      </c>
    </row>
    <row r="89" spans="1:4" x14ac:dyDescent="0.25">
      <c r="A89" s="12" t="s">
        <v>17</v>
      </c>
      <c r="B89" s="58">
        <f>B90+B91</f>
        <v>0</v>
      </c>
      <c r="C89" s="20">
        <f>C90+C91</f>
        <v>550000</v>
      </c>
      <c r="D89" s="20">
        <v>0</v>
      </c>
    </row>
    <row r="90" spans="1:4" x14ac:dyDescent="0.25">
      <c r="A90" s="54" t="s">
        <v>94</v>
      </c>
      <c r="B90" s="9"/>
      <c r="C90" s="35">
        <f>50000+200000</f>
        <v>250000</v>
      </c>
      <c r="D90" s="35">
        <v>0</v>
      </c>
    </row>
    <row r="91" spans="1:4" x14ac:dyDescent="0.25">
      <c r="A91" s="54" t="s">
        <v>95</v>
      </c>
      <c r="B91" s="9"/>
      <c r="C91" s="35">
        <f>100000+200000</f>
        <v>300000</v>
      </c>
      <c r="D91" s="35">
        <v>0</v>
      </c>
    </row>
    <row r="92" spans="1:4" x14ac:dyDescent="0.25">
      <c r="A92" s="12" t="s">
        <v>18</v>
      </c>
      <c r="B92" s="58">
        <f>B93+B94+B95+B96</f>
        <v>0</v>
      </c>
      <c r="C92" s="20">
        <f>C93+C94+C96+C95</f>
        <v>1020000</v>
      </c>
      <c r="D92" s="20">
        <v>0</v>
      </c>
    </row>
    <row r="93" spans="1:4" x14ac:dyDescent="0.25">
      <c r="A93" s="54" t="s">
        <v>96</v>
      </c>
      <c r="B93" s="9"/>
      <c r="C93" s="35">
        <f>300000+250000</f>
        <v>550000</v>
      </c>
      <c r="D93" s="35">
        <v>0</v>
      </c>
    </row>
    <row r="94" spans="1:4" x14ac:dyDescent="0.25">
      <c r="A94" s="54" t="s">
        <v>122</v>
      </c>
      <c r="B94" s="9"/>
      <c r="C94" s="35">
        <v>100000</v>
      </c>
      <c r="D94" s="35">
        <v>0</v>
      </c>
    </row>
    <row r="95" spans="1:4" x14ac:dyDescent="0.25">
      <c r="A95" s="54" t="s">
        <v>165</v>
      </c>
      <c r="B95" s="9"/>
      <c r="C95" s="35">
        <v>200000</v>
      </c>
      <c r="D95" s="35">
        <v>0</v>
      </c>
    </row>
    <row r="96" spans="1:4" x14ac:dyDescent="0.25">
      <c r="A96" s="54" t="s">
        <v>97</v>
      </c>
      <c r="B96" s="9"/>
      <c r="C96" s="35">
        <f>70000+100000</f>
        <v>170000</v>
      </c>
      <c r="D96" s="35">
        <v>0</v>
      </c>
    </row>
    <row r="97" spans="1:4" x14ac:dyDescent="0.25">
      <c r="A97" s="12" t="s">
        <v>166</v>
      </c>
      <c r="B97" s="58">
        <f>B98</f>
        <v>0</v>
      </c>
      <c r="C97" s="20">
        <f>C98</f>
        <v>50000</v>
      </c>
      <c r="D97" s="20">
        <v>0</v>
      </c>
    </row>
    <row r="98" spans="1:4" x14ac:dyDescent="0.25">
      <c r="A98" s="54" t="s">
        <v>167</v>
      </c>
      <c r="B98" s="9"/>
      <c r="C98" s="35">
        <v>50000</v>
      </c>
      <c r="D98" s="35">
        <v>0</v>
      </c>
    </row>
    <row r="99" spans="1:4" x14ac:dyDescent="0.25">
      <c r="A99" s="12" t="s">
        <v>19</v>
      </c>
      <c r="B99" s="58">
        <f>B100+B101</f>
        <v>0</v>
      </c>
      <c r="C99" s="20">
        <f>C100+C101</f>
        <v>750000</v>
      </c>
      <c r="D99" s="20">
        <v>0</v>
      </c>
    </row>
    <row r="100" spans="1:4" x14ac:dyDescent="0.25">
      <c r="A100" s="54" t="s">
        <v>98</v>
      </c>
      <c r="B100" s="9"/>
      <c r="C100" s="35">
        <f>400000+250000</f>
        <v>650000</v>
      </c>
      <c r="D100" s="35">
        <v>0</v>
      </c>
    </row>
    <row r="101" spans="1:4" x14ac:dyDescent="0.25">
      <c r="A101" s="54" t="s">
        <v>168</v>
      </c>
      <c r="B101" s="9"/>
      <c r="C101" s="35">
        <v>100000</v>
      </c>
      <c r="D101" s="35">
        <v>0</v>
      </c>
    </row>
    <row r="102" spans="1:4" x14ac:dyDescent="0.25">
      <c r="A102" s="12" t="s">
        <v>20</v>
      </c>
      <c r="B102" s="58">
        <f>B103+B104+B105</f>
        <v>0</v>
      </c>
      <c r="C102" s="20">
        <f>C103+C104+C105</f>
        <v>200000</v>
      </c>
      <c r="D102" s="20">
        <v>0</v>
      </c>
    </row>
    <row r="103" spans="1:4" x14ac:dyDescent="0.25">
      <c r="A103" s="54" t="s">
        <v>169</v>
      </c>
      <c r="B103" s="9"/>
      <c r="C103" s="56">
        <v>50000</v>
      </c>
      <c r="D103" s="55">
        <v>0</v>
      </c>
    </row>
    <row r="104" spans="1:4" x14ac:dyDescent="0.25">
      <c r="A104" s="54" t="s">
        <v>99</v>
      </c>
      <c r="B104" s="9"/>
      <c r="C104" s="35">
        <v>100000</v>
      </c>
      <c r="D104" s="52">
        <v>0</v>
      </c>
    </row>
    <row r="105" spans="1:4" x14ac:dyDescent="0.25">
      <c r="A105" s="50" t="s">
        <v>123</v>
      </c>
      <c r="B105" s="9"/>
      <c r="C105" s="46">
        <v>50000</v>
      </c>
      <c r="D105" s="46">
        <v>0</v>
      </c>
    </row>
    <row r="106" spans="1:4" ht="24" customHeight="1" x14ac:dyDescent="0.25">
      <c r="A106" s="12" t="s">
        <v>21</v>
      </c>
      <c r="B106" s="20">
        <f>B107+B108+B109+B110+B111+B112</f>
        <v>0</v>
      </c>
      <c r="C106" s="20">
        <f>C107+C108+C109+C110+C111+C112</f>
        <v>3380000</v>
      </c>
      <c r="D106" s="20">
        <v>0</v>
      </c>
    </row>
    <row r="107" spans="1:4" x14ac:dyDescent="0.25">
      <c r="A107" s="49" t="s">
        <v>100</v>
      </c>
      <c r="B107" s="62"/>
      <c r="C107" s="44">
        <v>1500000</v>
      </c>
      <c r="D107" s="44">
        <v>0</v>
      </c>
    </row>
    <row r="108" spans="1:4" x14ac:dyDescent="0.25">
      <c r="A108" s="54" t="s">
        <v>101</v>
      </c>
      <c r="B108" s="9"/>
      <c r="C108" s="35">
        <v>1500000</v>
      </c>
      <c r="D108" s="35">
        <v>0</v>
      </c>
    </row>
    <row r="109" spans="1:4" x14ac:dyDescent="0.25">
      <c r="A109" s="54" t="s">
        <v>102</v>
      </c>
      <c r="B109" s="9"/>
      <c r="C109" s="35">
        <v>50000</v>
      </c>
      <c r="D109" s="35">
        <v>0</v>
      </c>
    </row>
    <row r="110" spans="1:4" x14ac:dyDescent="0.25">
      <c r="A110" s="54" t="s">
        <v>103</v>
      </c>
      <c r="B110" s="9"/>
      <c r="C110" s="35">
        <v>50000</v>
      </c>
      <c r="D110" s="35">
        <v>0</v>
      </c>
    </row>
    <row r="111" spans="1:4" x14ac:dyDescent="0.25">
      <c r="A111" s="54" t="s">
        <v>104</v>
      </c>
      <c r="B111" s="9"/>
      <c r="C111" s="35">
        <v>80000</v>
      </c>
      <c r="D111" s="35">
        <v>0</v>
      </c>
    </row>
    <row r="112" spans="1:4" ht="26.25" customHeight="1" x14ac:dyDescent="0.25">
      <c r="A112" s="50" t="s">
        <v>140</v>
      </c>
      <c r="B112" s="63"/>
      <c r="C112" s="46">
        <v>200000</v>
      </c>
      <c r="D112" s="46">
        <v>0</v>
      </c>
    </row>
    <row r="113" spans="1:4" ht="18.75" x14ac:dyDescent="0.25">
      <c r="A113" s="81" t="s">
        <v>61</v>
      </c>
      <c r="B113" s="81"/>
      <c r="C113" s="81"/>
      <c r="D113" s="81"/>
    </row>
    <row r="114" spans="1:4" ht="18.75" x14ac:dyDescent="0.25">
      <c r="A114" s="81" t="s">
        <v>62</v>
      </c>
      <c r="B114" s="81"/>
      <c r="C114" s="81"/>
      <c r="D114" s="81"/>
    </row>
    <row r="115" spans="1:4" ht="18.75" x14ac:dyDescent="0.25">
      <c r="A115" s="81">
        <v>2025</v>
      </c>
      <c r="B115" s="81"/>
      <c r="C115" s="81"/>
      <c r="D115" s="81"/>
    </row>
    <row r="116" spans="1:4" ht="15.75" x14ac:dyDescent="0.25">
      <c r="A116" s="82" t="s">
        <v>60</v>
      </c>
      <c r="B116" s="82"/>
      <c r="C116" s="82"/>
      <c r="D116" s="82"/>
    </row>
    <row r="117" spans="1:4" x14ac:dyDescent="0.25">
      <c r="A117" s="83" t="s">
        <v>30</v>
      </c>
      <c r="B117" s="83"/>
      <c r="C117" s="83"/>
      <c r="D117" s="83"/>
    </row>
    <row r="118" spans="1:4" x14ac:dyDescent="0.25">
      <c r="A118" s="49"/>
      <c r="B118" s="9"/>
      <c r="C118" s="7"/>
    </row>
    <row r="119" spans="1:4" x14ac:dyDescent="0.25">
      <c r="A119" s="12" t="s">
        <v>22</v>
      </c>
      <c r="B119" s="58">
        <f>B120+B121+B124+B123+B125+B122+B126+B127</f>
        <v>0</v>
      </c>
      <c r="C119" s="20">
        <f>C120+C121+C122+C123+C124+C125+C126+C127</f>
        <v>2109653</v>
      </c>
      <c r="D119" s="20">
        <v>0</v>
      </c>
    </row>
    <row r="120" spans="1:4" x14ac:dyDescent="0.25">
      <c r="A120" s="54" t="s">
        <v>105</v>
      </c>
      <c r="B120" s="9"/>
      <c r="C120" s="35">
        <f>100000+200000</f>
        <v>300000</v>
      </c>
      <c r="D120" s="35">
        <v>0</v>
      </c>
    </row>
    <row r="121" spans="1:4" x14ac:dyDescent="0.25">
      <c r="A121" s="54" t="s">
        <v>106</v>
      </c>
      <c r="B121" s="9"/>
      <c r="C121" s="35">
        <f>359653+250000</f>
        <v>609653</v>
      </c>
      <c r="D121" s="35">
        <v>0</v>
      </c>
    </row>
    <row r="122" spans="1:4" x14ac:dyDescent="0.25">
      <c r="A122" s="54" t="s">
        <v>170</v>
      </c>
      <c r="B122" s="9"/>
      <c r="C122" s="35">
        <f>150000+150000</f>
        <v>300000</v>
      </c>
      <c r="D122" s="35">
        <v>0</v>
      </c>
    </row>
    <row r="123" spans="1:4" x14ac:dyDescent="0.25">
      <c r="A123" s="54" t="s">
        <v>107</v>
      </c>
      <c r="B123" s="9"/>
      <c r="C123" s="35">
        <v>100000</v>
      </c>
      <c r="D123" s="35">
        <v>0</v>
      </c>
    </row>
    <row r="124" spans="1:4" x14ac:dyDescent="0.25">
      <c r="A124" s="54" t="s">
        <v>108</v>
      </c>
      <c r="B124" s="9"/>
      <c r="C124" s="35">
        <v>100000</v>
      </c>
      <c r="D124" s="35">
        <v>0</v>
      </c>
    </row>
    <row r="125" spans="1:4" x14ac:dyDescent="0.25">
      <c r="A125" s="54" t="s">
        <v>109</v>
      </c>
      <c r="B125" s="9"/>
      <c r="C125" s="35">
        <v>200000</v>
      </c>
      <c r="D125" s="35">
        <v>0</v>
      </c>
    </row>
    <row r="126" spans="1:4" x14ac:dyDescent="0.25">
      <c r="A126" s="54" t="s">
        <v>171</v>
      </c>
      <c r="B126" s="9"/>
      <c r="C126" s="35">
        <v>400000</v>
      </c>
      <c r="D126" s="35">
        <v>0</v>
      </c>
    </row>
    <row r="127" spans="1:4" x14ac:dyDescent="0.25">
      <c r="A127" s="54" t="s">
        <v>172</v>
      </c>
      <c r="B127" s="9"/>
      <c r="C127" s="35">
        <v>100000</v>
      </c>
      <c r="D127" s="35">
        <v>0</v>
      </c>
    </row>
    <row r="128" spans="1:4" x14ac:dyDescent="0.25">
      <c r="A128" s="47" t="s">
        <v>23</v>
      </c>
      <c r="B128" s="58">
        <f>B131+B129</f>
        <v>0</v>
      </c>
      <c r="C128" s="20">
        <f>C129+C131</f>
        <v>1200000</v>
      </c>
      <c r="D128" s="20">
        <v>0</v>
      </c>
    </row>
    <row r="129" spans="1:4" x14ac:dyDescent="0.25">
      <c r="A129" s="12" t="s">
        <v>24</v>
      </c>
      <c r="B129" s="58">
        <f>B130</f>
        <v>0</v>
      </c>
      <c r="C129" s="20">
        <f>C130</f>
        <v>1080000</v>
      </c>
      <c r="D129" s="20">
        <v>0</v>
      </c>
    </row>
    <row r="130" spans="1:4" ht="30" x14ac:dyDescent="0.25">
      <c r="A130" s="54" t="s">
        <v>149</v>
      </c>
      <c r="B130" s="9"/>
      <c r="C130" s="55">
        <v>1080000</v>
      </c>
      <c r="D130" s="55">
        <v>0</v>
      </c>
    </row>
    <row r="131" spans="1:4" x14ac:dyDescent="0.25">
      <c r="A131" s="12" t="s">
        <v>25</v>
      </c>
      <c r="B131" s="58">
        <f>B132</f>
        <v>0</v>
      </c>
      <c r="C131" s="20">
        <f>C132</f>
        <v>120000</v>
      </c>
      <c r="D131" s="20">
        <v>0</v>
      </c>
    </row>
    <row r="132" spans="1:4" x14ac:dyDescent="0.25">
      <c r="A132" s="54" t="s">
        <v>119</v>
      </c>
      <c r="B132" s="9"/>
      <c r="C132" s="35">
        <v>120000</v>
      </c>
      <c r="D132" s="52">
        <v>0</v>
      </c>
    </row>
    <row r="133" spans="1:4" x14ac:dyDescent="0.25">
      <c r="A133" s="47" t="s">
        <v>26</v>
      </c>
      <c r="B133" s="58">
        <f>B134+B139+B142</f>
        <v>0</v>
      </c>
      <c r="C133" s="20">
        <f>C134+C139+C142</f>
        <v>4210000</v>
      </c>
      <c r="D133" s="20">
        <v>0</v>
      </c>
    </row>
    <row r="134" spans="1:4" x14ac:dyDescent="0.25">
      <c r="A134" s="12" t="s">
        <v>27</v>
      </c>
      <c r="B134" s="58"/>
      <c r="C134" s="20">
        <f>C135+C136+C137+C138</f>
        <v>2550000</v>
      </c>
      <c r="D134" s="20">
        <v>0</v>
      </c>
    </row>
    <row r="135" spans="1:4" x14ac:dyDescent="0.25">
      <c r="A135" s="49" t="s">
        <v>110</v>
      </c>
      <c r="B135" s="9"/>
      <c r="C135" s="35">
        <v>450000</v>
      </c>
      <c r="D135" s="35">
        <v>0</v>
      </c>
    </row>
    <row r="136" spans="1:4" x14ac:dyDescent="0.25">
      <c r="A136" s="54" t="s">
        <v>111</v>
      </c>
      <c r="B136" s="9"/>
      <c r="C136" s="35">
        <v>1400000</v>
      </c>
      <c r="D136" s="35">
        <v>0</v>
      </c>
    </row>
    <row r="137" spans="1:4" x14ac:dyDescent="0.25">
      <c r="A137" s="54" t="s">
        <v>112</v>
      </c>
      <c r="B137" s="9"/>
      <c r="C137" s="35">
        <v>200000</v>
      </c>
      <c r="D137" s="35">
        <v>0</v>
      </c>
    </row>
    <row r="138" spans="1:4" ht="30" x14ac:dyDescent="0.25">
      <c r="A138" s="54" t="s">
        <v>158</v>
      </c>
      <c r="B138" s="9"/>
      <c r="C138" s="46">
        <v>500000</v>
      </c>
      <c r="D138" s="46">
        <v>0</v>
      </c>
    </row>
    <row r="139" spans="1:4" ht="30" x14ac:dyDescent="0.25">
      <c r="A139" s="12" t="s">
        <v>173</v>
      </c>
      <c r="B139" s="58"/>
      <c r="C139" s="20">
        <f>C140+C141</f>
        <v>460000</v>
      </c>
      <c r="D139" s="57">
        <v>0</v>
      </c>
    </row>
    <row r="140" spans="1:4" x14ac:dyDescent="0.25">
      <c r="A140" s="54" t="s">
        <v>174</v>
      </c>
      <c r="B140" s="9"/>
      <c r="C140" s="35">
        <v>160000</v>
      </c>
      <c r="D140" s="44">
        <v>0</v>
      </c>
    </row>
    <row r="141" spans="1:4" x14ac:dyDescent="0.25">
      <c r="A141" s="54" t="s">
        <v>175</v>
      </c>
      <c r="B141" s="9"/>
      <c r="C141" s="35">
        <v>300000</v>
      </c>
      <c r="D141" s="35">
        <v>0</v>
      </c>
    </row>
    <row r="142" spans="1:4" x14ac:dyDescent="0.25">
      <c r="A142" s="48" t="s">
        <v>176</v>
      </c>
      <c r="B142" s="61"/>
      <c r="C142" s="42">
        <f>C143+C144+C146+C145</f>
        <v>1200000</v>
      </c>
      <c r="D142" s="42">
        <v>0</v>
      </c>
    </row>
    <row r="143" spans="1:4" x14ac:dyDescent="0.25">
      <c r="A143" s="49" t="s">
        <v>177</v>
      </c>
      <c r="B143" s="62"/>
      <c r="C143" s="44">
        <v>650000</v>
      </c>
      <c r="D143" s="44">
        <v>0</v>
      </c>
    </row>
    <row r="144" spans="1:4" ht="30" x14ac:dyDescent="0.25">
      <c r="A144" s="54" t="s">
        <v>178</v>
      </c>
      <c r="B144" s="9"/>
      <c r="C144" s="35">
        <v>100000</v>
      </c>
      <c r="D144" s="35">
        <v>0</v>
      </c>
    </row>
    <row r="145" spans="1:4" x14ac:dyDescent="0.25">
      <c r="A145" s="54" t="s">
        <v>179</v>
      </c>
      <c r="B145" s="9"/>
      <c r="C145" s="35">
        <v>100000</v>
      </c>
      <c r="D145" s="35">
        <v>0</v>
      </c>
    </row>
    <row r="146" spans="1:4" ht="15.75" thickBot="1" x14ac:dyDescent="0.3">
      <c r="A146" s="50" t="s">
        <v>180</v>
      </c>
      <c r="B146" s="63"/>
      <c r="C146" s="46">
        <v>350000</v>
      </c>
      <c r="D146" s="46">
        <v>0</v>
      </c>
    </row>
    <row r="147" spans="1:4" ht="33.75" hidden="1" customHeight="1" x14ac:dyDescent="0.3">
      <c r="A147" s="59" t="s">
        <v>113</v>
      </c>
      <c r="B147" s="5"/>
      <c r="C147" s="10">
        <v>0</v>
      </c>
      <c r="D147" s="10">
        <v>0</v>
      </c>
    </row>
    <row r="148" spans="1:4" ht="30.75" hidden="1" thickBot="1" x14ac:dyDescent="0.3">
      <c r="A148" s="59" t="s">
        <v>114</v>
      </c>
      <c r="B148" s="5"/>
      <c r="C148" s="10">
        <v>0</v>
      </c>
      <c r="D148" s="10">
        <v>0</v>
      </c>
    </row>
    <row r="149" spans="1:4" ht="15.75" hidden="1" thickBot="1" x14ac:dyDescent="0.3">
      <c r="A149" s="59" t="s">
        <v>115</v>
      </c>
      <c r="B149" s="5"/>
      <c r="C149" s="10">
        <v>0</v>
      </c>
      <c r="D149" s="10">
        <v>0</v>
      </c>
    </row>
    <row r="150" spans="1:4" ht="15.75" hidden="1" thickBot="1" x14ac:dyDescent="0.3">
      <c r="A150" s="59" t="s">
        <v>116</v>
      </c>
      <c r="B150" s="5"/>
      <c r="C150" s="10">
        <v>0</v>
      </c>
      <c r="D150" s="10">
        <v>0</v>
      </c>
    </row>
    <row r="151" spans="1:4" ht="15.75" hidden="1" thickBot="1" x14ac:dyDescent="0.3">
      <c r="A151" s="11" t="s">
        <v>34</v>
      </c>
      <c r="B151" s="64"/>
      <c r="C151" s="14">
        <v>0</v>
      </c>
      <c r="D151" s="14">
        <v>0</v>
      </c>
    </row>
    <row r="152" spans="1:4" ht="15.75" hidden="1" thickBot="1" x14ac:dyDescent="0.3">
      <c r="A152" s="11" t="s">
        <v>35</v>
      </c>
      <c r="B152" s="64"/>
      <c r="C152" s="14">
        <v>0</v>
      </c>
      <c r="D152" s="14">
        <v>0</v>
      </c>
    </row>
    <row r="153" spans="1:4" ht="15.75" hidden="1" thickBot="1" x14ac:dyDescent="0.3">
      <c r="A153" s="11" t="s">
        <v>28</v>
      </c>
      <c r="B153" s="57"/>
      <c r="C153" s="20">
        <v>0</v>
      </c>
      <c r="D153" s="20">
        <v>0</v>
      </c>
    </row>
    <row r="154" spans="1:4" ht="15.75" hidden="1" thickBot="1" x14ac:dyDescent="0.3">
      <c r="A154" s="59" t="s">
        <v>117</v>
      </c>
      <c r="B154" s="5"/>
      <c r="C154" s="7">
        <v>0</v>
      </c>
      <c r="D154" s="7">
        <v>0</v>
      </c>
    </row>
    <row r="155" spans="1:4" ht="15.75" hidden="1" thickBot="1" x14ac:dyDescent="0.3">
      <c r="A155" s="59" t="s">
        <v>118</v>
      </c>
      <c r="B155" s="5"/>
      <c r="C155" s="7">
        <v>0</v>
      </c>
      <c r="D155" s="7">
        <v>0</v>
      </c>
    </row>
    <row r="156" spans="1:4" ht="30.75" hidden="1" thickBot="1" x14ac:dyDescent="0.3">
      <c r="A156" s="11" t="s">
        <v>36</v>
      </c>
      <c r="B156" s="64"/>
      <c r="C156" s="14">
        <v>0</v>
      </c>
      <c r="D156" s="14">
        <v>0</v>
      </c>
    </row>
    <row r="157" spans="1:4" ht="15.75" hidden="1" thickBot="1" x14ac:dyDescent="0.3">
      <c r="A157" s="13" t="s">
        <v>37</v>
      </c>
      <c r="B157" s="64"/>
      <c r="C157" s="14">
        <v>0</v>
      </c>
      <c r="D157" s="14">
        <v>0</v>
      </c>
    </row>
    <row r="158" spans="1:4" ht="15.75" hidden="1" thickBot="1" x14ac:dyDescent="0.3">
      <c r="A158" s="59" t="s">
        <v>38</v>
      </c>
      <c r="B158" s="2"/>
      <c r="C158" s="7">
        <v>0</v>
      </c>
      <c r="D158" s="7">
        <v>0</v>
      </c>
    </row>
    <row r="159" spans="1:4" ht="12" hidden="1" customHeight="1" x14ac:dyDescent="0.3">
      <c r="A159" s="59" t="s">
        <v>39</v>
      </c>
      <c r="B159" s="2"/>
      <c r="C159" s="7">
        <v>0</v>
      </c>
      <c r="D159" s="7">
        <v>0</v>
      </c>
    </row>
    <row r="160" spans="1:4" ht="17.25" hidden="1" customHeight="1" x14ac:dyDescent="0.3">
      <c r="A160" s="59" t="s">
        <v>40</v>
      </c>
      <c r="B160" s="2"/>
      <c r="C160" s="7">
        <v>0</v>
      </c>
      <c r="D160" s="7">
        <v>0</v>
      </c>
    </row>
    <row r="161" spans="1:5" ht="26.25" hidden="1" customHeight="1" x14ac:dyDescent="0.3">
      <c r="A161" s="59" t="s">
        <v>41</v>
      </c>
      <c r="B161" s="4"/>
      <c r="C161" s="7">
        <v>0</v>
      </c>
      <c r="D161" s="7">
        <v>0</v>
      </c>
    </row>
    <row r="162" spans="1:5" ht="15.75" hidden="1" thickBot="1" x14ac:dyDescent="0.3">
      <c r="A162" s="13" t="s">
        <v>42</v>
      </c>
      <c r="B162" s="64"/>
      <c r="C162" s="14">
        <v>0</v>
      </c>
      <c r="D162" s="14">
        <v>0</v>
      </c>
    </row>
    <row r="163" spans="1:5" ht="15.75" hidden="1" thickBot="1" x14ac:dyDescent="0.3">
      <c r="A163" s="59" t="s">
        <v>43</v>
      </c>
      <c r="B163" s="2"/>
      <c r="C163" s="7">
        <v>0</v>
      </c>
      <c r="D163" s="7">
        <v>0</v>
      </c>
    </row>
    <row r="164" spans="1:5" ht="30.75" hidden="1" thickBot="1" x14ac:dyDescent="0.3">
      <c r="A164" s="59" t="s">
        <v>44</v>
      </c>
      <c r="B164" s="2"/>
      <c r="C164" s="7">
        <v>0</v>
      </c>
      <c r="D164" s="7">
        <v>0</v>
      </c>
    </row>
    <row r="165" spans="1:5" ht="15.75" hidden="1" thickBot="1" x14ac:dyDescent="0.3">
      <c r="A165" s="13" t="s">
        <v>45</v>
      </c>
      <c r="B165" s="64"/>
      <c r="C165" s="14">
        <v>0</v>
      </c>
      <c r="D165" s="14">
        <v>0</v>
      </c>
    </row>
    <row r="166" spans="1:5" ht="15.75" hidden="1" thickBot="1" x14ac:dyDescent="0.3">
      <c r="A166" s="59" t="s">
        <v>46</v>
      </c>
      <c r="B166" s="2"/>
      <c r="C166" s="7">
        <v>0</v>
      </c>
      <c r="D166" s="7">
        <v>0</v>
      </c>
    </row>
    <row r="167" spans="1:5" ht="15.75" hidden="1" thickBot="1" x14ac:dyDescent="0.3">
      <c r="A167" s="59" t="s">
        <v>47</v>
      </c>
      <c r="B167" s="2"/>
      <c r="C167" s="7">
        <v>0</v>
      </c>
      <c r="D167" s="7">
        <v>0</v>
      </c>
    </row>
    <row r="168" spans="1:5" ht="30.75" hidden="1" thickBot="1" x14ac:dyDescent="0.3">
      <c r="A168" s="59" t="s">
        <v>48</v>
      </c>
      <c r="B168" s="2"/>
      <c r="C168" s="7">
        <v>0</v>
      </c>
      <c r="D168" s="7">
        <v>0</v>
      </c>
    </row>
    <row r="169" spans="1:5" ht="15.75" thickBot="1" x14ac:dyDescent="0.3">
      <c r="A169" s="65" t="s">
        <v>29</v>
      </c>
      <c r="B169" s="15"/>
      <c r="C169" s="15">
        <f>C133+C128+C84+C33+C8</f>
        <v>341455651</v>
      </c>
      <c r="D169" s="15">
        <f>+D133+D128+D84+D33+D8</f>
        <v>0</v>
      </c>
      <c r="E169" s="2"/>
    </row>
    <row r="170" spans="1:5" ht="15.75" hidden="1" thickBot="1" x14ac:dyDescent="0.3">
      <c r="A170" s="66" t="s">
        <v>49</v>
      </c>
      <c r="B170" s="6"/>
      <c r="C170" s="7"/>
    </row>
    <row r="171" spans="1:5" ht="15.75" hidden="1" thickBot="1" x14ac:dyDescent="0.3">
      <c r="A171" s="66" t="s">
        <v>50</v>
      </c>
      <c r="B171" s="6"/>
      <c r="C171" s="7"/>
    </row>
    <row r="172" spans="1:5" ht="15.75" hidden="1" thickBot="1" x14ac:dyDescent="0.3">
      <c r="A172" s="59" t="s">
        <v>51</v>
      </c>
      <c r="B172" s="2">
        <v>0</v>
      </c>
      <c r="C172" s="7">
        <v>0</v>
      </c>
      <c r="D172" s="7">
        <v>0</v>
      </c>
    </row>
    <row r="173" spans="1:5" ht="15.75" hidden="1" thickBot="1" x14ac:dyDescent="0.3">
      <c r="A173" s="59" t="s">
        <v>52</v>
      </c>
      <c r="B173" s="2">
        <v>0</v>
      </c>
      <c r="C173" s="7">
        <v>0</v>
      </c>
      <c r="D173" s="7">
        <v>0</v>
      </c>
    </row>
    <row r="174" spans="1:5" ht="15.75" hidden="1" thickBot="1" x14ac:dyDescent="0.3">
      <c r="A174" s="66" t="s">
        <v>53</v>
      </c>
      <c r="B174" s="2"/>
      <c r="C174" s="7"/>
    </row>
    <row r="175" spans="1:5" ht="15.75" hidden="1" thickBot="1" x14ac:dyDescent="0.3">
      <c r="A175" s="59" t="s">
        <v>54</v>
      </c>
      <c r="B175" s="2">
        <v>0</v>
      </c>
      <c r="C175" s="7">
        <v>0</v>
      </c>
      <c r="D175" s="7">
        <v>0</v>
      </c>
    </row>
    <row r="176" spans="1:5" ht="15.75" hidden="1" thickBot="1" x14ac:dyDescent="0.3">
      <c r="A176" s="59" t="s">
        <v>55</v>
      </c>
      <c r="B176" s="2">
        <v>0</v>
      </c>
      <c r="C176" s="7">
        <v>0</v>
      </c>
      <c r="D176" s="7">
        <v>0</v>
      </c>
    </row>
    <row r="177" spans="1:11" ht="15.75" hidden="1" thickBot="1" x14ac:dyDescent="0.3">
      <c r="A177" s="66" t="s">
        <v>56</v>
      </c>
      <c r="B177" s="2">
        <v>0</v>
      </c>
      <c r="C177" s="7">
        <v>0</v>
      </c>
      <c r="D177" s="7">
        <v>0</v>
      </c>
    </row>
    <row r="178" spans="1:11" ht="15.75" hidden="1" thickBot="1" x14ac:dyDescent="0.3">
      <c r="A178" s="59" t="s">
        <v>57</v>
      </c>
      <c r="B178" s="2">
        <v>0</v>
      </c>
      <c r="C178" s="7">
        <v>0</v>
      </c>
      <c r="D178" s="7">
        <v>0</v>
      </c>
    </row>
    <row r="179" spans="1:11" ht="15.75" hidden="1" thickBot="1" x14ac:dyDescent="0.3">
      <c r="A179" s="67" t="s">
        <v>58</v>
      </c>
      <c r="B179" s="2">
        <v>0</v>
      </c>
      <c r="C179" s="7">
        <v>0</v>
      </c>
      <c r="D179" s="7">
        <v>0</v>
      </c>
    </row>
    <row r="180" spans="1:11" ht="18" thickBot="1" x14ac:dyDescent="0.3">
      <c r="A180" s="68" t="s">
        <v>59</v>
      </c>
      <c r="B180" s="16">
        <f>+B179+B169</f>
        <v>0</v>
      </c>
      <c r="C180" s="16">
        <f>+C179+C169</f>
        <v>341455651</v>
      </c>
      <c r="D180" s="16">
        <f>+D133+D128+D84+D33+D8</f>
        <v>0</v>
      </c>
    </row>
    <row r="181" spans="1:11" x14ac:dyDescent="0.25">
      <c r="A181" t="s">
        <v>63</v>
      </c>
    </row>
    <row r="183" spans="1:11" ht="8.25" customHeight="1" x14ac:dyDescent="0.25"/>
    <row r="185" spans="1:11" ht="18.75" x14ac:dyDescent="0.3">
      <c r="A185" s="21" t="s">
        <v>64</v>
      </c>
      <c r="C185" s="39"/>
      <c r="D185" s="40"/>
    </row>
    <row r="186" spans="1:11" ht="14.1" customHeight="1" x14ac:dyDescent="0.25">
      <c r="A186" s="36" t="s">
        <v>150</v>
      </c>
      <c r="C186" s="36" t="s">
        <v>146</v>
      </c>
      <c r="D186" s="37"/>
    </row>
    <row r="187" spans="1:11" ht="14.1" customHeight="1" x14ac:dyDescent="0.25">
      <c r="A187" s="36" t="s">
        <v>151</v>
      </c>
      <c r="C187" s="36" t="s">
        <v>147</v>
      </c>
      <c r="D187" s="38"/>
      <c r="E187" s="33"/>
      <c r="K187" s="31"/>
    </row>
    <row r="188" spans="1:11" ht="18.75" x14ac:dyDescent="0.25">
      <c r="C188" s="30"/>
      <c r="D188" s="29"/>
      <c r="K188" s="32"/>
    </row>
    <row r="190" spans="1:11" ht="18.75" x14ac:dyDescent="0.3">
      <c r="A190" s="23" t="s">
        <v>133</v>
      </c>
      <c r="B190" s="23"/>
      <c r="C190" s="23"/>
    </row>
    <row r="191" spans="1:11" ht="15.75" x14ac:dyDescent="0.25">
      <c r="A191" s="75" t="s">
        <v>130</v>
      </c>
      <c r="B191" s="76"/>
      <c r="C191" s="77"/>
      <c r="D191"/>
    </row>
    <row r="192" spans="1:11" ht="15.75" x14ac:dyDescent="0.25">
      <c r="A192" s="78" t="s">
        <v>127</v>
      </c>
      <c r="B192" s="79"/>
      <c r="C192" s="80"/>
      <c r="D192"/>
    </row>
    <row r="193" spans="1:4" ht="15.75" x14ac:dyDescent="0.25">
      <c r="A193" s="24" t="s">
        <v>128</v>
      </c>
      <c r="B193" s="25"/>
      <c r="C193" s="26"/>
      <c r="D193"/>
    </row>
    <row r="194" spans="1:4" ht="33" customHeight="1" x14ac:dyDescent="0.25">
      <c r="A194" s="84" t="s">
        <v>129</v>
      </c>
      <c r="B194" s="85"/>
      <c r="C194" s="86"/>
      <c r="D194"/>
    </row>
    <row r="195" spans="1:4" ht="15.75" x14ac:dyDescent="0.25">
      <c r="A195" s="75" t="s">
        <v>131</v>
      </c>
      <c r="B195" s="76"/>
      <c r="C195" s="77"/>
    </row>
    <row r="196" spans="1:4" ht="45.75" customHeight="1" x14ac:dyDescent="0.25">
      <c r="A196" s="78" t="s">
        <v>132</v>
      </c>
      <c r="B196" s="79"/>
      <c r="C196" s="80"/>
    </row>
  </sheetData>
  <mergeCells count="20">
    <mergeCell ref="A114:D114"/>
    <mergeCell ref="A1:D1"/>
    <mergeCell ref="A2:D2"/>
    <mergeCell ref="A3:D3"/>
    <mergeCell ref="A4:D4"/>
    <mergeCell ref="A5:D5"/>
    <mergeCell ref="A59:D59"/>
    <mergeCell ref="A60:D60"/>
    <mergeCell ref="A61:D61"/>
    <mergeCell ref="A62:D62"/>
    <mergeCell ref="A63:D63"/>
    <mergeCell ref="A113:D113"/>
    <mergeCell ref="A195:C195"/>
    <mergeCell ref="A196:C196"/>
    <mergeCell ref="A115:D115"/>
    <mergeCell ref="A116:D116"/>
    <mergeCell ref="A117:D117"/>
    <mergeCell ref="A191:C191"/>
    <mergeCell ref="A192:C192"/>
    <mergeCell ref="A194:C194"/>
  </mergeCells>
  <printOptions horizontalCentered="1"/>
  <pageMargins left="3.937007874015748E-2" right="3.937007874015748E-2" top="0.59055118110236227" bottom="0.11811023622047245" header="0.59055118110236227" footer="0.11811023622047245"/>
  <pageSetup paperSize="9" scale="82" fitToHeight="2" orientation="portrait" r:id="rId1"/>
  <rowBreaks count="2" manualBreakCount="2">
    <brk id="57" max="3" man="1"/>
    <brk id="112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100</vt:lpstr>
      <vt:lpstr>'100'!Área_de_impresión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Odaliza Mariana Báez Rodríguez</cp:lastModifiedBy>
  <cp:lastPrinted>2025-01-22T15:22:52Z</cp:lastPrinted>
  <dcterms:created xsi:type="dcterms:W3CDTF">2018-04-17T18:57:16Z</dcterms:created>
  <dcterms:modified xsi:type="dcterms:W3CDTF">2025-01-22T15:23:01Z</dcterms:modified>
</cp:coreProperties>
</file>